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STAVBY\Plicárna\Soutěž\Zadávací dokumentace 2021\PD\Rozpočet\"/>
    </mc:Choice>
  </mc:AlternateContent>
  <bookViews>
    <workbookView xWindow="0" yWindow="0" windowWidth="20490" windowHeight="7755"/>
  </bookViews>
  <sheets>
    <sheet name="Rekapitulace stavby" sheetId="1" r:id="rId1"/>
    <sheet name="UO 1 - SO 01-Demolice obj..." sheetId="2" r:id="rId2"/>
  </sheets>
  <definedNames>
    <definedName name="_xlnm._FilterDatabase" localSheetId="1" hidden="1">'UO 1 - SO 01-Demolice obj...'!$C$137:$K$262</definedName>
    <definedName name="_xlnm.Print_Titles" localSheetId="0">'Rekapitulace stavby'!$92:$92</definedName>
    <definedName name="_xlnm.Print_Titles" localSheetId="1">'UO 1 - SO 01-Demolice obj...'!$137:$137</definedName>
    <definedName name="_xlnm.Print_Area" localSheetId="0">'Rekapitulace stavby'!$D$4:$AO$76,'Rekapitulace stavby'!$C$82:$AQ$97</definedName>
    <definedName name="_xlnm.Print_Area" localSheetId="1">'UO 1 - SO 01-Demolice obj...'!$C$4:$J$76,'UO 1 - SO 01-Demolice obj...'!$C$82:$J$117,'UO 1 - SO 01-Demolice obj...'!$C$123:$K$262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6" i="1" s="1"/>
  <c r="J37" i="2"/>
  <c r="AX96" i="1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T253" i="2"/>
  <c r="R254" i="2"/>
  <c r="R253" i="2" s="1"/>
  <c r="P254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T221" i="2" s="1"/>
  <c r="R222" i="2"/>
  <c r="R221" i="2" s="1"/>
  <c r="P222" i="2"/>
  <c r="P221" i="2" s="1"/>
  <c r="BI220" i="2"/>
  <c r="BH220" i="2"/>
  <c r="BG220" i="2"/>
  <c r="BF220" i="2"/>
  <c r="T220" i="2"/>
  <c r="T219" i="2"/>
  <c r="R220" i="2"/>
  <c r="R219" i="2" s="1"/>
  <c r="P220" i="2"/>
  <c r="P219" i="2"/>
  <c r="BI218" i="2"/>
  <c r="BH218" i="2"/>
  <c r="BG218" i="2"/>
  <c r="BF218" i="2"/>
  <c r="T218" i="2"/>
  <c r="T217" i="2" s="1"/>
  <c r="R218" i="2"/>
  <c r="R217" i="2"/>
  <c r="P218" i="2"/>
  <c r="P217" i="2" s="1"/>
  <c r="BI216" i="2"/>
  <c r="BH216" i="2"/>
  <c r="BG216" i="2"/>
  <c r="BF216" i="2"/>
  <c r="T216" i="2"/>
  <c r="T215" i="2"/>
  <c r="R216" i="2"/>
  <c r="R215" i="2" s="1"/>
  <c r="P216" i="2"/>
  <c r="P215" i="2"/>
  <c r="BI213" i="2"/>
  <c r="BH213" i="2"/>
  <c r="BG213" i="2"/>
  <c r="BF213" i="2"/>
  <c r="T213" i="2"/>
  <c r="T212" i="2"/>
  <c r="R213" i="2"/>
  <c r="R212" i="2"/>
  <c r="P213" i="2"/>
  <c r="P212" i="2" s="1"/>
  <c r="BI210" i="2"/>
  <c r="BH210" i="2"/>
  <c r="BG210" i="2"/>
  <c r="BF210" i="2"/>
  <c r="T210" i="2"/>
  <c r="T209" i="2"/>
  <c r="R210" i="2"/>
  <c r="R209" i="2"/>
  <c r="P210" i="2"/>
  <c r="P209" i="2"/>
  <c r="BI208" i="2"/>
  <c r="BH208" i="2"/>
  <c r="BG208" i="2"/>
  <c r="BF208" i="2"/>
  <c r="T208" i="2"/>
  <c r="T207" i="2" s="1"/>
  <c r="R208" i="2"/>
  <c r="R207" i="2"/>
  <c r="P208" i="2"/>
  <c r="P207" i="2" s="1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J135" i="2"/>
  <c r="J134" i="2"/>
  <c r="F134" i="2"/>
  <c r="F132" i="2"/>
  <c r="E130" i="2"/>
  <c r="J94" i="2"/>
  <c r="J93" i="2"/>
  <c r="F93" i="2"/>
  <c r="F91" i="2"/>
  <c r="E89" i="2"/>
  <c r="J20" i="2"/>
  <c r="E20" i="2"/>
  <c r="F135" i="2" s="1"/>
  <c r="J19" i="2"/>
  <c r="J14" i="2"/>
  <c r="J132" i="2"/>
  <c r="E7" i="2"/>
  <c r="E126" i="2" s="1"/>
  <c r="L90" i="1"/>
  <c r="AM90" i="1"/>
  <c r="AM89" i="1"/>
  <c r="L89" i="1"/>
  <c r="AM87" i="1"/>
  <c r="L87" i="1"/>
  <c r="L85" i="1"/>
  <c r="L84" i="1"/>
  <c r="BK259" i="2"/>
  <c r="J258" i="2"/>
  <c r="BK252" i="2"/>
  <c r="J251" i="2"/>
  <c r="BK246" i="2"/>
  <c r="BK244" i="2"/>
  <c r="BK242" i="2"/>
  <c r="BK238" i="2"/>
  <c r="J232" i="2"/>
  <c r="J224" i="2"/>
  <c r="BK216" i="2"/>
  <c r="J203" i="2"/>
  <c r="BK198" i="2"/>
  <c r="BK194" i="2"/>
  <c r="BK180" i="2"/>
  <c r="BK176" i="2"/>
  <c r="J172" i="2"/>
  <c r="J159" i="2"/>
  <c r="J158" i="2"/>
  <c r="J157" i="2"/>
  <c r="BK145" i="2"/>
  <c r="J143" i="2"/>
  <c r="J141" i="2"/>
  <c r="J260" i="2"/>
  <c r="BK254" i="2"/>
  <c r="J252" i="2"/>
  <c r="J250" i="2"/>
  <c r="J246" i="2"/>
  <c r="J242" i="2"/>
  <c r="BK240" i="2"/>
  <c r="J235" i="2"/>
  <c r="BK232" i="2"/>
  <c r="J230" i="2"/>
  <c r="J226" i="2"/>
  <c r="BK222" i="2"/>
  <c r="BK213" i="2"/>
  <c r="BK202" i="2"/>
  <c r="J198" i="2"/>
  <c r="BK196" i="2"/>
  <c r="J190" i="2"/>
  <c r="BK184" i="2"/>
  <c r="J180" i="2"/>
  <c r="BK174" i="2"/>
  <c r="BK170" i="2"/>
  <c r="J161" i="2"/>
  <c r="BK158" i="2"/>
  <c r="BK157" i="2"/>
  <c r="J154" i="2"/>
  <c r="J150" i="2"/>
  <c r="J149" i="2"/>
  <c r="J145" i="2"/>
  <c r="BK141" i="2"/>
  <c r="BK262" i="2"/>
  <c r="J262" i="2"/>
  <c r="BK261" i="2"/>
  <c r="J261" i="2"/>
  <c r="BK260" i="2"/>
  <c r="J259" i="2"/>
  <c r="BK258" i="2"/>
  <c r="J254" i="2"/>
  <c r="BK251" i="2"/>
  <c r="BK250" i="2"/>
  <c r="BK249" i="2"/>
  <c r="J244" i="2"/>
  <c r="J240" i="2"/>
  <c r="J233" i="2"/>
  <c r="BK228" i="2"/>
  <c r="BK224" i="2"/>
  <c r="J222" i="2"/>
  <c r="J220" i="2"/>
  <c r="BK210" i="2"/>
  <c r="J205" i="2"/>
  <c r="BK188" i="2"/>
  <c r="J184" i="2"/>
  <c r="BK182" i="2"/>
  <c r="J174" i="2"/>
  <c r="BK172" i="2"/>
  <c r="BK159" i="2"/>
  <c r="BK154" i="2"/>
  <c r="BK153" i="2"/>
  <c r="AS95" i="1"/>
  <c r="J249" i="2"/>
  <c r="J238" i="2"/>
  <c r="BK235" i="2"/>
  <c r="BK233" i="2"/>
  <c r="BK230" i="2"/>
  <c r="J228" i="2"/>
  <c r="BK226" i="2"/>
  <c r="BK220" i="2"/>
  <c r="J218" i="2"/>
  <c r="J216" i="2"/>
  <c r="BK208" i="2"/>
  <c r="BK203" i="2"/>
  <c r="J194" i="2"/>
  <c r="BK190" i="2"/>
  <c r="J188" i="2"/>
  <c r="BK186" i="2"/>
  <c r="J185" i="2"/>
  <c r="J182" i="2"/>
  <c r="BK178" i="2"/>
  <c r="BK163" i="2"/>
  <c r="J153" i="2"/>
  <c r="BK150" i="2"/>
  <c r="BK149" i="2"/>
  <c r="BK218" i="2"/>
  <c r="J213" i="2"/>
  <c r="J210" i="2"/>
  <c r="J208" i="2"/>
  <c r="BK205" i="2"/>
  <c r="BK192" i="2"/>
  <c r="J186" i="2"/>
  <c r="BK185" i="2"/>
  <c r="J176" i="2"/>
  <c r="J202" i="2"/>
  <c r="J196" i="2"/>
  <c r="J192" i="2"/>
  <c r="J178" i="2"/>
  <c r="J163" i="2"/>
  <c r="J151" i="2"/>
  <c r="J170" i="2"/>
  <c r="BK161" i="2"/>
  <c r="BK151" i="2"/>
  <c r="BK143" i="2"/>
  <c r="R156" i="2" l="1"/>
  <c r="BK140" i="2"/>
  <c r="T140" i="2"/>
  <c r="T156" i="2"/>
  <c r="T201" i="2"/>
  <c r="BK257" i="2"/>
  <c r="BK256" i="2"/>
  <c r="J256" i="2"/>
  <c r="J115" i="2" s="1"/>
  <c r="R140" i="2"/>
  <c r="BK156" i="2"/>
  <c r="J156" i="2" s="1"/>
  <c r="J101" i="2" s="1"/>
  <c r="BK201" i="2"/>
  <c r="J201" i="2" s="1"/>
  <c r="J102" i="2" s="1"/>
  <c r="P201" i="2"/>
  <c r="R257" i="2"/>
  <c r="R256" i="2"/>
  <c r="P140" i="2"/>
  <c r="P156" i="2"/>
  <c r="R201" i="2"/>
  <c r="BK223" i="2"/>
  <c r="J223" i="2" s="1"/>
  <c r="J111" i="2" s="1"/>
  <c r="P223" i="2"/>
  <c r="P206" i="2" s="1"/>
  <c r="R223" i="2"/>
  <c r="R206" i="2"/>
  <c r="T223" i="2"/>
  <c r="BK237" i="2"/>
  <c r="J237" i="2" s="1"/>
  <c r="J112" i="2" s="1"/>
  <c r="P237" i="2"/>
  <c r="R237" i="2"/>
  <c r="T237" i="2"/>
  <c r="T206" i="2" s="1"/>
  <c r="BK248" i="2"/>
  <c r="J248" i="2" s="1"/>
  <c r="J113" i="2" s="1"/>
  <c r="P248" i="2"/>
  <c r="R248" i="2"/>
  <c r="T248" i="2"/>
  <c r="P257" i="2"/>
  <c r="P256" i="2" s="1"/>
  <c r="T257" i="2"/>
  <c r="T256" i="2"/>
  <c r="E85" i="2"/>
  <c r="BE159" i="2"/>
  <c r="BE235" i="2"/>
  <c r="F94" i="2"/>
  <c r="BE141" i="2"/>
  <c r="BE149" i="2"/>
  <c r="BE182" i="2"/>
  <c r="BE185" i="2"/>
  <c r="BE190" i="2"/>
  <c r="BE194" i="2"/>
  <c r="BE198" i="2"/>
  <c r="BE143" i="2"/>
  <c r="BE145" i="2"/>
  <c r="BE170" i="2"/>
  <c r="BE174" i="2"/>
  <c r="BE222" i="2"/>
  <c r="BE224" i="2"/>
  <c r="BE154" i="2"/>
  <c r="BE158" i="2"/>
  <c r="BE172" i="2"/>
  <c r="BE184" i="2"/>
  <c r="BE210" i="2"/>
  <c r="BE230" i="2"/>
  <c r="BE240" i="2"/>
  <c r="BE242" i="2"/>
  <c r="BE244" i="2"/>
  <c r="BE246" i="2"/>
  <c r="BE150" i="2"/>
  <c r="BE151" i="2"/>
  <c r="BE157" i="2"/>
  <c r="BE161" i="2"/>
  <c r="BE180" i="2"/>
  <c r="BE202" i="2"/>
  <c r="BE218" i="2"/>
  <c r="BE232" i="2"/>
  <c r="BE238" i="2"/>
  <c r="BE249" i="2"/>
  <c r="BE250" i="2"/>
  <c r="BE252" i="2"/>
  <c r="BE254" i="2"/>
  <c r="BE258" i="2"/>
  <c r="BE260" i="2"/>
  <c r="BE262" i="2"/>
  <c r="BK207" i="2"/>
  <c r="J207" i="2"/>
  <c r="J104" i="2" s="1"/>
  <c r="BK212" i="2"/>
  <c r="J212" i="2"/>
  <c r="J106" i="2" s="1"/>
  <c r="J91" i="2"/>
  <c r="BE153" i="2"/>
  <c r="BE176" i="2"/>
  <c r="BE178" i="2"/>
  <c r="BE186" i="2"/>
  <c r="BE188" i="2"/>
  <c r="BE192" i="2"/>
  <c r="BE203" i="2"/>
  <c r="BE205" i="2"/>
  <c r="BE208" i="2"/>
  <c r="BE216" i="2"/>
  <c r="BE251" i="2"/>
  <c r="BE259" i="2"/>
  <c r="BE261" i="2"/>
  <c r="BK209" i="2"/>
  <c r="J209" i="2"/>
  <c r="J105" i="2"/>
  <c r="BK215" i="2"/>
  <c r="J215" i="2" s="1"/>
  <c r="J107" i="2" s="1"/>
  <c r="BE163" i="2"/>
  <c r="BE196" i="2"/>
  <c r="BE213" i="2"/>
  <c r="BE220" i="2"/>
  <c r="BE226" i="2"/>
  <c r="BE228" i="2"/>
  <c r="BE233" i="2"/>
  <c r="BK217" i="2"/>
  <c r="J217" i="2"/>
  <c r="J108" i="2" s="1"/>
  <c r="BK219" i="2"/>
  <c r="J219" i="2"/>
  <c r="J109" i="2" s="1"/>
  <c r="BK221" i="2"/>
  <c r="J221" i="2"/>
  <c r="J110" i="2" s="1"/>
  <c r="BK253" i="2"/>
  <c r="J253" i="2"/>
  <c r="J114" i="2" s="1"/>
  <c r="F36" i="2"/>
  <c r="BA96" i="1" s="1"/>
  <c r="BA95" i="1" s="1"/>
  <c r="AW95" i="1" s="1"/>
  <c r="J36" i="2"/>
  <c r="AW96" i="1" s="1"/>
  <c r="F37" i="2"/>
  <c r="BB96" i="1" s="1"/>
  <c r="BB95" i="1" s="1"/>
  <c r="AX95" i="1" s="1"/>
  <c r="AS94" i="1"/>
  <c r="F39" i="2"/>
  <c r="BD96" i="1"/>
  <c r="BD95" i="1"/>
  <c r="BD94" i="1" s="1"/>
  <c r="W33" i="1" s="1"/>
  <c r="F38" i="2"/>
  <c r="BC96" i="1" s="1"/>
  <c r="BC95" i="1" s="1"/>
  <c r="BC94" i="1" s="1"/>
  <c r="W32" i="1" s="1"/>
  <c r="R139" i="2" l="1"/>
  <c r="R138" i="2"/>
  <c r="T139" i="2"/>
  <c r="T138" i="2"/>
  <c r="BK139" i="2"/>
  <c r="P139" i="2"/>
  <c r="P138" i="2"/>
  <c r="AU96" i="1"/>
  <c r="AU95" i="1" s="1"/>
  <c r="AU94" i="1" s="1"/>
  <c r="J140" i="2"/>
  <c r="J100" i="2"/>
  <c r="BK206" i="2"/>
  <c r="J206" i="2" s="1"/>
  <c r="J103" i="2" s="1"/>
  <c r="J257" i="2"/>
  <c r="J116" i="2" s="1"/>
  <c r="BA94" i="1"/>
  <c r="W30" i="1"/>
  <c r="BB94" i="1"/>
  <c r="AX94" i="1"/>
  <c r="AY95" i="1"/>
  <c r="AY94" i="1"/>
  <c r="F35" i="2"/>
  <c r="AZ96" i="1" s="1"/>
  <c r="AZ95" i="1" s="1"/>
  <c r="AZ94" i="1" s="1"/>
  <c r="W29" i="1" s="1"/>
  <c r="J35" i="2"/>
  <c r="AV96" i="1" s="1"/>
  <c r="AT96" i="1" s="1"/>
  <c r="BK138" i="2" l="1"/>
  <c r="J138" i="2"/>
  <c r="J139" i="2"/>
  <c r="J99" i="2" s="1"/>
  <c r="J32" i="2"/>
  <c r="AG96" i="1" s="1"/>
  <c r="AG95" i="1" s="1"/>
  <c r="AG94" i="1" s="1"/>
  <c r="AV94" i="1"/>
  <c r="AK29" i="1" s="1"/>
  <c r="W31" i="1"/>
  <c r="AV95" i="1"/>
  <c r="AT95" i="1"/>
  <c r="AW94" i="1"/>
  <c r="AK30" i="1"/>
  <c r="AN95" i="1" l="1"/>
  <c r="AN96" i="1"/>
  <c r="J41" i="2"/>
  <c r="J98" i="2"/>
  <c r="AT94" i="1"/>
  <c r="AK26" i="1"/>
  <c r="AK35" i="1"/>
  <c r="AN94" i="1" l="1"/>
</calcChain>
</file>

<file path=xl/sharedStrings.xml><?xml version="1.0" encoding="utf-8"?>
<sst xmlns="http://schemas.openxmlformats.org/spreadsheetml/2006/main" count="1730" uniqueCount="465">
  <si>
    <t>Export Komplet</t>
  </si>
  <si>
    <t/>
  </si>
  <si>
    <t>2.0</t>
  </si>
  <si>
    <t>False</t>
  </si>
  <si>
    <t>{92a34cc4-5a75-4151-ad7a-fbbb55adcb27}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</si>
  <si>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</si>
  <si>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</si>
  <si>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</si>
  <si>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</si>
  <si>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</si>
  <si>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</si>
  <si>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</si>
  <si>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</si>
  <si>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</si>
  <si>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27012021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</si>
  <si>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</si>
  <si>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</si>
  <si>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UO - Plicní ordinace-odstranění stavby REV</t>
  </si>
  <si>
    <t>KSO:</t>
  </si>
  <si>
    <t>CC-CZ:</t>
  </si>
  <si>
    <t>Místo:</t>
  </si>
  <si>
    <t xml:space="preserve"> </t>
  </si>
  <si>
    <t>Datum:</t>
  </si>
  <si>
    <t>27. 1. 2021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</si>
  <si>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</si>
  <si>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</si>
  <si>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</si>
  <si>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</si>
  <si>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</si>
  <si>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</si>
  <si>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</si>
  <si>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</si>
  <si>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</si>
  <si>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</si>
  <si>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</si>
  <si>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</si>
  <si>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</si>
  <si>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</si>
  <si>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</si>
  <si>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</si>
  <si>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</si>
  <si>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</si>
  <si>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</si>
  <si>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</si>
  <si>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</si>
  <si>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</si>
  <si>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</si>
  <si>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</si>
  <si>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</si>
  <si>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</si>
  <si>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</si>
  <si>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</si>
  <si>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</si>
  <si>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</si>
  <si>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</si>
  <si>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</si>
  <si>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</si>
  <si>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</si>
  <si>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</si>
  <si>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</si>
  <si>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</si>
  <si>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</si>
  <si>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</si>
  <si>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</si>
  <si>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</si>
  <si>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</si>
  <si>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</si>
  <si>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</si>
  <si>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</si>
  <si>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</si>
  <si>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</si>
  <si>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</si>
  <si>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</si>
  <si>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</si>
  <si>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</si>
  <si>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</si>
  <si>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</si>
  <si>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UO</t>
  </si>
  <si>
    <t>Plicní ordinace-odstranění stavby</t>
  </si>
  <si>
    <t>STA</t>
  </si>
  <si>
    <t>1</t>
  </si>
  <si>
    <t>{2046c9f4-9dcc-4c56-a9c6-fac6d9f12d47}</t>
  </si>
  <si>
    <t>/</t>
  </si>
  <si>
    <t>UO 1</t>
  </si>
  <si>
    <t xml:space="preserve">SO 01-Demolice objektu plicní ordinace </t>
  </si>
  <si>
    <t>Soupis</t>
  </si>
  <si>
    <t>2</t>
  </si>
  <si>
    <t>{c017240c-12c8-4ae3-9fd1-c1a028df6bd4}</t>
  </si>
  <si>
    <t>KRYCÍ LIST SOUPISU PRACÍ</t>
  </si>
  <si>
    <t>Objekt:</t>
  </si>
  <si>
    <t>UO - Plicní ordinace-odstranění stavby</t>
  </si>
  <si>
    <t>Soupis:</t>
  </si>
  <si>
    <t xml:space="preserve">UO 1 - SO 01-Demolice objektu plicní ordinace </t>
  </si>
  <si>
    <t>Ústí nad Orlicí,ul.17.listopadu 558</t>
  </si>
  <si>
    <t>Město Ústí nad Orlicí</t>
  </si>
  <si>
    <t>Žárovka projektanti Hradec Králové</t>
  </si>
  <si>
    <t>Ing.Pavel Michálek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</si>
  <si>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</si>
  <si>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</si>
  <si>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</si>
  <si>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</si>
  <si>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</si>
  <si>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</si>
  <si>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</si>
  <si>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</si>
  <si>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</si>
  <si>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</si>
  <si>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</si>
  <si>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</si>
  <si>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</si>
  <si>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</t>
  </si>
  <si>
    <t xml:space="preserve">    731 - Ústřední vytápění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</si>
  <si>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</si>
  <si>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</si>
  <si>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</si>
  <si>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</si>
  <si>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</si>
  <si>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776 - Podlahy povlakové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</si>
  <si>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</si>
  <si>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</si>
  <si>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</si>
  <si>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</si>
  <si>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</si>
  <si>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</si>
  <si>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</si>
  <si>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</si>
  <si>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</si>
  <si>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</si>
  <si>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</si>
  <si>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</si>
  <si>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</si>
  <si>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</si>
  <si>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</si>
  <si>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</si>
  <si>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</si>
  <si>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</si>
  <si>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</si>
  <si>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</si>
  <si>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122101102</t>
  </si>
  <si>
    <t>Odkopávky a prokopávky nezapažené v hornině tř. 1 a 2 objem do 1000 m3</t>
  </si>
  <si>
    <t>m3</t>
  </si>
  <si>
    <t>CS ÚRS 2019 02</t>
  </si>
  <si>
    <t>4</t>
  </si>
  <si>
    <t>1972745012</t>
  </si>
  <si>
    <t>VV</t>
  </si>
  <si>
    <t>"zemina pro zatrávnění" 236,0*0,7</t>
  </si>
  <si>
    <t>122201101</t>
  </si>
  <si>
    <t>Odkopávky a prokopávky nezapažené v hornině tř. 3 objem do 100 m3</t>
  </si>
  <si>
    <t>-709002261</t>
  </si>
  <si>
    <t>236,0*0,3</t>
  </si>
  <si>
    <t>3</t>
  </si>
  <si>
    <t>130901122</t>
  </si>
  <si>
    <t>Bourání kcí v hloubených vykopávkách ze zdiva z betonu prokládaného kamenem ručně</t>
  </si>
  <si>
    <t>1923813595</t>
  </si>
  <si>
    <t>4,59*6,39*0,5+3,7*5,3*0,5+10,35*15,27*0,5</t>
  </si>
  <si>
    <t>"oplocení" 19,0*0,5*0,8</t>
  </si>
  <si>
    <t>Součet</t>
  </si>
  <si>
    <t>162601102</t>
  </si>
  <si>
    <t>Vodorovné přemístění do 5000 m výkopku/sypaniny z horniny tř. 1 až 4</t>
  </si>
  <si>
    <t>-57402772</t>
  </si>
  <si>
    <t>5</t>
  </si>
  <si>
    <t>167101102</t>
  </si>
  <si>
    <t>Nakládání výkopku z hornin tř. 1 až 4 přes 100 m3</t>
  </si>
  <si>
    <t>-1957960951</t>
  </si>
  <si>
    <t>6</t>
  </si>
  <si>
    <t>181301103</t>
  </si>
  <si>
    <t>Rozprostření ornice tl vrstvy do 200 mm pl do 500 m2 v rovině nebo ve svahu do 1:5</t>
  </si>
  <si>
    <t>m2</t>
  </si>
  <si>
    <t>980317933</t>
  </si>
  <si>
    <t>236,0</t>
  </si>
  <si>
    <t>7</t>
  </si>
  <si>
    <t>181451311</t>
  </si>
  <si>
    <t>Založení trávníku strojně v jedné operaci v rovině</t>
  </si>
  <si>
    <t>1742849332</t>
  </si>
  <si>
    <t>8</t>
  </si>
  <si>
    <t>M</t>
  </si>
  <si>
    <t>00572410</t>
  </si>
  <si>
    <t>osivo směs travní parková</t>
  </si>
  <si>
    <t>kg</t>
  </si>
  <si>
    <t>-417398297</t>
  </si>
  <si>
    <t>236*0,025 "Přepočtené koeficientem množství</t>
  </si>
  <si>
    <t>9</t>
  </si>
  <si>
    <t>Ostatní konstrukce a práce, bourání</t>
  </si>
  <si>
    <t>954001</t>
  </si>
  <si>
    <t xml:space="preserve">Šetrná demontáž,přemístění  a opětovná montáž stánku PNS </t>
  </si>
  <si>
    <t>kpl</t>
  </si>
  <si>
    <t>-1024750250</t>
  </si>
  <si>
    <t>10</t>
  </si>
  <si>
    <t>954002</t>
  </si>
  <si>
    <t xml:space="preserve">Doplnění obrubníku a oprava dlažby chodníku před hlavním vchodem do objektu </t>
  </si>
  <si>
    <t>1919261938</t>
  </si>
  <si>
    <t>11</t>
  </si>
  <si>
    <t>962022391</t>
  </si>
  <si>
    <t>Bourání zdiva nadzákladového kamenného na MV nebo MVC přes 1 m3</t>
  </si>
  <si>
    <t>-206276492</t>
  </si>
  <si>
    <t>"sokl" 20,67*1,5*0,15+20,67*0,2*0,15+14,64*1,0*2*0,15</t>
  </si>
  <si>
    <t>12</t>
  </si>
  <si>
    <t>962031133</t>
  </si>
  <si>
    <t>Bourání příček z cihel pálených na MVC tl do 150 mm</t>
  </si>
  <si>
    <t>-957079904</t>
  </si>
  <si>
    <t>(4,26*2+1,3+1,84+2,5*2+3,2+1,92)*3,7-0,8*1,97*6</t>
  </si>
  <si>
    <t>13</t>
  </si>
  <si>
    <t>962032231</t>
  </si>
  <si>
    <t>Bourání zdiva z cihel pálených nebo vápenopískových na MV nebo MVC přes 1 m3</t>
  </si>
  <si>
    <t>1302174899</t>
  </si>
  <si>
    <t>(10,05*2+19,47)*2*3,7+19,47*0,35*3,7+10,05*0,35*3,7*3</t>
  </si>
  <si>
    <t>8,3*0,2*3,7+(4,59*2+6,09)*0,33*3,7-0,6*0,6*0,33*7</t>
  </si>
  <si>
    <t>-1,5*2,1*0,65*7-1,5*2,7*0,6-1,5*2,1*0,65-2,4*1,9*0,65*2</t>
  </si>
  <si>
    <t>-0,8*1,97*0,35*10</t>
  </si>
  <si>
    <t>"oplocení" 19,0*0,3*0,5</t>
  </si>
  <si>
    <t>14</t>
  </si>
  <si>
    <t>962032631</t>
  </si>
  <si>
    <t>Bourání zdiva komínového nad střechou z cihel na MV nebo MVC</t>
  </si>
  <si>
    <t>-2046108225</t>
  </si>
  <si>
    <t>1,0*0,45*4,5*2</t>
  </si>
  <si>
    <t>963022819</t>
  </si>
  <si>
    <t>Bourání kamenných schodišťových stupňů zhotovených na místě</t>
  </si>
  <si>
    <t>m</t>
  </si>
  <si>
    <t>-2065529673</t>
  </si>
  <si>
    <t>0,87*15+2,0*10</t>
  </si>
  <si>
    <t>16</t>
  </si>
  <si>
    <t>965031131</t>
  </si>
  <si>
    <t>Bourání podlah z cihel kladených na plocho pl přes 1 m2</t>
  </si>
  <si>
    <t>-2081568163</t>
  </si>
  <si>
    <t>20,42*9,42</t>
  </si>
  <si>
    <t>17</t>
  </si>
  <si>
    <t>965043341</t>
  </si>
  <si>
    <t>Bourání podkladů pod dlažby betonových s potěrem nebo teracem tl do 100 mm pl přes 4 m2</t>
  </si>
  <si>
    <t>322127787</t>
  </si>
  <si>
    <t>215,17*0,1</t>
  </si>
  <si>
    <t>18</t>
  </si>
  <si>
    <t>965043441</t>
  </si>
  <si>
    <t>Bourání podkladů pod dlažby betonových s potěrem nebo teracem tl do 150 mm pl přes 4 m2</t>
  </si>
  <si>
    <t>462993174</t>
  </si>
  <si>
    <t>19,47*9,85*0,15+4,26*5,49*0,15</t>
  </si>
  <si>
    <t>19</t>
  </si>
  <si>
    <t>965081213</t>
  </si>
  <si>
    <t>Bourání podlah z dlaždic keramických nebo xylolitových tl do 10 mm plochy přes 1 m2 vč. soklíků</t>
  </si>
  <si>
    <t>-1097184629</t>
  </si>
  <si>
    <t>(4,2*1,45+1,48*2,25+2,0*2,1)*1,15</t>
  </si>
  <si>
    <t>20</t>
  </si>
  <si>
    <t>965083112</t>
  </si>
  <si>
    <t>Odstranění násypů pod podlahami mezi trámy tl do 100 mm pl přes 2 m2</t>
  </si>
  <si>
    <t>1614889911</t>
  </si>
  <si>
    <t>192,356*0,06</t>
  </si>
  <si>
    <t>966071711</t>
  </si>
  <si>
    <t>Bourání sloupků a vzpěr plotových ocelových do 2,5 m zabetonovaných</t>
  </si>
  <si>
    <t>kus</t>
  </si>
  <si>
    <t>673460589</t>
  </si>
  <si>
    <t>22</t>
  </si>
  <si>
    <t>966071821</t>
  </si>
  <si>
    <t>Rozebrání oplocení z drátěného pletiva se čtvercovými oky výšky do 1,6 m</t>
  </si>
  <si>
    <t>-1288391745</t>
  </si>
  <si>
    <t>23</t>
  </si>
  <si>
    <t>968062374</t>
  </si>
  <si>
    <t>Vybourání dřevěných rámů oken zdvojených včetně křídel pl do 1 m2</t>
  </si>
  <si>
    <t>-440353222</t>
  </si>
  <si>
    <t>0,6*0,6*7</t>
  </si>
  <si>
    <t>24</t>
  </si>
  <si>
    <t>968062376</t>
  </si>
  <si>
    <t>Vybourání dřevěných rámů oken zdvojených včetně křídel pl do 4 m2</t>
  </si>
  <si>
    <t>1389533081</t>
  </si>
  <si>
    <t>1,5*2,1*8</t>
  </si>
  <si>
    <t>25</t>
  </si>
  <si>
    <t>968062377</t>
  </si>
  <si>
    <t>Vybourání dřevěných rámů oken zdvojených včetně křídel pl přes 4 m2</t>
  </si>
  <si>
    <t>179994484</t>
  </si>
  <si>
    <t>1,5*2,7+2,4*1,9*2</t>
  </si>
  <si>
    <t>26</t>
  </si>
  <si>
    <t>968062456</t>
  </si>
  <si>
    <t>Vybourání dřevěných dveřních zárubní pl přes 2 m2</t>
  </si>
  <si>
    <t>11768609</t>
  </si>
  <si>
    <t>1,6*2,9</t>
  </si>
  <si>
    <t>27</t>
  </si>
  <si>
    <t>968072455</t>
  </si>
  <si>
    <t>Vybourání kovových dveřních zárubní pl do 2 m2</t>
  </si>
  <si>
    <t>1285349571</t>
  </si>
  <si>
    <t>0,8*1,97*10</t>
  </si>
  <si>
    <t>28</t>
  </si>
  <si>
    <t>968072456</t>
  </si>
  <si>
    <t>Vybourání kovových dveřních zárubní pl přes 2 m2</t>
  </si>
  <si>
    <t>961475712</t>
  </si>
  <si>
    <t>1,6*1,97</t>
  </si>
  <si>
    <t>29</t>
  </si>
  <si>
    <t>981011314</t>
  </si>
  <si>
    <t>Demolice budov zděných na MVC podíl konstrukcí do 25 % postupným rozebíráním</t>
  </si>
  <si>
    <t>-359153169</t>
  </si>
  <si>
    <t xml:space="preserve">"částečné podsklepení vč. základů" </t>
  </si>
  <si>
    <t>4,4*4,1*2,5+1,8*2,0*2,5</t>
  </si>
  <si>
    <t>997</t>
  </si>
  <si>
    <t>Přesun sutě</t>
  </si>
  <si>
    <t>30</t>
  </si>
  <si>
    <t>997006512</t>
  </si>
  <si>
    <t>Vodorovné doprava suti s naložením a složením na skládku do 1 km</t>
  </si>
  <si>
    <t>t</t>
  </si>
  <si>
    <t>619722370</t>
  </si>
  <si>
    <t>31</t>
  </si>
  <si>
    <t>997006519</t>
  </si>
  <si>
    <t>Příplatek k vodorovnému přemístění suti na skládku ZKD 1 km přes 1 km</t>
  </si>
  <si>
    <t>-81341792</t>
  </si>
  <si>
    <t>32</t>
  </si>
  <si>
    <t>997013831</t>
  </si>
  <si>
    <t>Poplatek za uložení na skládce (skládkovné) stavebního odpadu směsného kód odpadu 170 904</t>
  </si>
  <si>
    <t>-48724625</t>
  </si>
  <si>
    <t>PSV</t>
  </si>
  <si>
    <t>Práce a dodávky PSV</t>
  </si>
  <si>
    <t>711</t>
  </si>
  <si>
    <t>Izolace proti vodě, vlhkosti a plynům</t>
  </si>
  <si>
    <t>33</t>
  </si>
  <si>
    <t>711131811</t>
  </si>
  <si>
    <t>Odstranění izolace proti zemní vlhkosti vodorovné</t>
  </si>
  <si>
    <t>-2107528459</t>
  </si>
  <si>
    <t>712</t>
  </si>
  <si>
    <t>Povlakové krytiny</t>
  </si>
  <si>
    <t>34</t>
  </si>
  <si>
    <t>712600831</t>
  </si>
  <si>
    <t>Odstranění povlakové krytiny střech přes 30° jednovrstvé</t>
  </si>
  <si>
    <t>-996031315</t>
  </si>
  <si>
    <t>7,5*4,6</t>
  </si>
  <si>
    <t>713</t>
  </si>
  <si>
    <t>Izolace tepelné</t>
  </si>
  <si>
    <t>35</t>
  </si>
  <si>
    <t>713151811</t>
  </si>
  <si>
    <t>Odstranění tepelné izolace střech šikmých volně kladené mezi krokve z vláknitých materiálů suchých tl do 100 mm</t>
  </si>
  <si>
    <t>-1504571012</t>
  </si>
  <si>
    <t>4,59*6,09</t>
  </si>
  <si>
    <t>721</t>
  </si>
  <si>
    <t>Zdravotechnika</t>
  </si>
  <si>
    <t>36</t>
  </si>
  <si>
    <t>721001</t>
  </si>
  <si>
    <t>Demontáž vnitřních instalací vody,kanalizace a plynu vč. zařizovacích předmětů a venkovních rozvodů</t>
  </si>
  <si>
    <t>-1597967201</t>
  </si>
  <si>
    <t>731</t>
  </si>
  <si>
    <t>Ústřední vytápění</t>
  </si>
  <si>
    <t>37</t>
  </si>
  <si>
    <t>731001</t>
  </si>
  <si>
    <t>Demontáž rozvodů ÚT vč. otopných těles a zařízení kotelny</t>
  </si>
  <si>
    <t>1657543166</t>
  </si>
  <si>
    <t>741</t>
  </si>
  <si>
    <t>Elektroinstalace - silnoproud</t>
  </si>
  <si>
    <t>38</t>
  </si>
  <si>
    <t>741001</t>
  </si>
  <si>
    <t xml:space="preserve">Demontáž rozvodů elektro vč. svítidel,odpojení od soustavy </t>
  </si>
  <si>
    <t>874411693</t>
  </si>
  <si>
    <t>742</t>
  </si>
  <si>
    <t>Elektroinstalace - slaboproud</t>
  </si>
  <si>
    <t>39</t>
  </si>
  <si>
    <t>742001</t>
  </si>
  <si>
    <t>Zrušení přípojky SLP a VO</t>
  </si>
  <si>
    <t>199074417</t>
  </si>
  <si>
    <t>762</t>
  </si>
  <si>
    <t>Konstrukce tesařské</t>
  </si>
  <si>
    <t>40</t>
  </si>
  <si>
    <t>762331814</t>
  </si>
  <si>
    <t>Demontáž vázaných kcí krovů z hranolů průřezové plochy do 450 cm2</t>
  </si>
  <si>
    <t>1641546910</t>
  </si>
  <si>
    <t>21,27*2+4,5*2+7,5*4+3,0+5,0+2,5*12+8,5*3+21,27*2+21,27*2+2,5*8+7,5*6+6,537*23*2</t>
  </si>
  <si>
    <t>41</t>
  </si>
  <si>
    <t>762341811</t>
  </si>
  <si>
    <t>Demontáž bednění střech z prken</t>
  </si>
  <si>
    <t>697545469</t>
  </si>
  <si>
    <t>4,44*7,5</t>
  </si>
  <si>
    <t>42</t>
  </si>
  <si>
    <t>762342812</t>
  </si>
  <si>
    <t>Demontáž laťování střech z latí osové vzdálenosti do 0,50 m</t>
  </si>
  <si>
    <t>-822633068</t>
  </si>
  <si>
    <t>16,0*6,537*2+10,65*6,5*0,5*2</t>
  </si>
  <si>
    <t>43</t>
  </si>
  <si>
    <t>762343811</t>
  </si>
  <si>
    <t>Demontáž bednění okapů a štítových říms z prken</t>
  </si>
  <si>
    <t>-690591525</t>
  </si>
  <si>
    <t>4,5*0,4*2+(21,27*2+10,65*2)*0,5</t>
  </si>
  <si>
    <t>44</t>
  </si>
  <si>
    <t>762811811</t>
  </si>
  <si>
    <t>Demontáž záklopů stropů z hrubých prken tl do 32 mm</t>
  </si>
  <si>
    <t>-186294717</t>
  </si>
  <si>
    <t>45</t>
  </si>
  <si>
    <t>762822840</t>
  </si>
  <si>
    <t>Demontáž stropních trámů z hraněného řeziva průřezové plochy do 540 cm2</t>
  </si>
  <si>
    <t>-157375594</t>
  </si>
  <si>
    <t>9,45*22</t>
  </si>
  <si>
    <t>46</t>
  </si>
  <si>
    <t>762841812</t>
  </si>
  <si>
    <t>Demontáž podbíjení obkladů stropů a střech sklonu do 60° z hrubých prken s omítkou</t>
  </si>
  <si>
    <t>1603118334</t>
  </si>
  <si>
    <t>5,49*4,26+19,47*8,8</t>
  </si>
  <si>
    <t>764</t>
  </si>
  <si>
    <t>Konstrukce klempířské</t>
  </si>
  <si>
    <t>47</t>
  </si>
  <si>
    <t>764001831</t>
  </si>
  <si>
    <t>Demontáž krytiny z taškových tabulí do suti</t>
  </si>
  <si>
    <t>-823499001</t>
  </si>
  <si>
    <t>48</t>
  </si>
  <si>
    <t>764002851</t>
  </si>
  <si>
    <t>Demontáž oplechování parapetů do suti</t>
  </si>
  <si>
    <t>176856017</t>
  </si>
  <si>
    <t>0,6*7+1,5*9+2,4</t>
  </si>
  <si>
    <t>49</t>
  </si>
  <si>
    <t>764002881</t>
  </si>
  <si>
    <t>Demontáž lemování střešních prostupů do suti</t>
  </si>
  <si>
    <t>533171268</t>
  </si>
  <si>
    <t>(1,0+0,55)*2*0,5+(0,75+0,45)*2*0,5</t>
  </si>
  <si>
    <t>50</t>
  </si>
  <si>
    <t>764004801</t>
  </si>
  <si>
    <t>Demontáž podokapního žlabu do suti</t>
  </si>
  <si>
    <t>1189653382</t>
  </si>
  <si>
    <t>4,5*2+10,65*2+21,27*2</t>
  </si>
  <si>
    <t>51</t>
  </si>
  <si>
    <t>764004861</t>
  </si>
  <si>
    <t>Demontáž svodu do suti</t>
  </si>
  <si>
    <t>-1236212545</t>
  </si>
  <si>
    <t>6,2*4</t>
  </si>
  <si>
    <t>765</t>
  </si>
  <si>
    <t>Krytina skládaná</t>
  </si>
  <si>
    <t>52</t>
  </si>
  <si>
    <t>765111801</t>
  </si>
  <si>
    <t>Demontáž krytiny keramické drážkové sklonu do 30° na sucho do suti</t>
  </si>
  <si>
    <t>2130112969</t>
  </si>
  <si>
    <t>53</t>
  </si>
  <si>
    <t>765111811</t>
  </si>
  <si>
    <t>Příplatek k demontáži krytiny keramické drážkové do suti za sklon přes 30°</t>
  </si>
  <si>
    <t>1700548806</t>
  </si>
  <si>
    <t>54</t>
  </si>
  <si>
    <t>765111865</t>
  </si>
  <si>
    <t>Demontáž krytiny keramické hřebenů a nároží sklonu do 30° se zvětralou maltou do suti</t>
  </si>
  <si>
    <t>-1461803131</t>
  </si>
  <si>
    <t>55</t>
  </si>
  <si>
    <t>765191911</t>
  </si>
  <si>
    <t>Demontáž pojistné hydroizolační fólie kladené ve sklonu přes 30°</t>
  </si>
  <si>
    <t>105764130</t>
  </si>
  <si>
    <t>776</t>
  </si>
  <si>
    <t>Podlahy povlakové</t>
  </si>
  <si>
    <t>56</t>
  </si>
  <si>
    <t>776201812</t>
  </si>
  <si>
    <t>Demontáž lepených povlakových podlah s podložkou ručně vč. soklíků</t>
  </si>
  <si>
    <t>-1711403201</t>
  </si>
  <si>
    <t>(19,47*8,8+5,49*4,26-3,7*1,48-4,25*2,0-1,45*2,72)*1,1</t>
  </si>
  <si>
    <t>VRN</t>
  </si>
  <si>
    <t>Vedlejší rozpočtové náklady</t>
  </si>
  <si>
    <t>VRN3</t>
  </si>
  <si>
    <t>Zařízení staveniště</t>
  </si>
  <si>
    <t>57</t>
  </si>
  <si>
    <t>032002000</t>
  </si>
  <si>
    <t>Vybavení staveniště-mobilní WC,sklad,kancelář,zdvihací mechanizmy</t>
  </si>
  <si>
    <t>soubor</t>
  </si>
  <si>
    <t>1024</t>
  </si>
  <si>
    <t>-1999223667</t>
  </si>
  <si>
    <t>58</t>
  </si>
  <si>
    <t>033002000</t>
  </si>
  <si>
    <t xml:space="preserve">Připojení staveniště na inženýrské sítě-voda,elektro,kanalizace </t>
  </si>
  <si>
    <t>1452164593</t>
  </si>
  <si>
    <t>59</t>
  </si>
  <si>
    <t>034002000</t>
  </si>
  <si>
    <t>Zabezpečení staveniště-provizorní oplocení,výkopové práce</t>
  </si>
  <si>
    <t>189546462</t>
  </si>
  <si>
    <t>60</t>
  </si>
  <si>
    <t>035002000</t>
  </si>
  <si>
    <t>Pronájmy ploch, objektů</t>
  </si>
  <si>
    <t>-1950094647</t>
  </si>
  <si>
    <t>61</t>
  </si>
  <si>
    <t>039002000</t>
  </si>
  <si>
    <t>Zrušení zařízení staveniště</t>
  </si>
  <si>
    <t>-540678334</t>
  </si>
  <si>
    <t>929,611*15</t>
  </si>
  <si>
    <t>13,944,165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</si>
</sst>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S2" sqref="S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197" t="s">
        <v>5</v>
      </c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2" t="s">
        <v>14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R5" s="20"/>
      <c r="BE5" s="229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33" t="s">
        <v>17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R6" s="20"/>
      <c r="BE6" s="230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30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30"/>
      <c r="BS8" s="17" t="s">
        <v>6</v>
      </c>
    </row>
    <row r="9" spans="1:74" s="1" customFormat="1" ht="14.45" customHeight="1">
      <c r="B9" s="20"/>
      <c r="AR9" s="20"/>
      <c r="BE9" s="230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30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30"/>
      <c r="BS11" s="17" t="s">
        <v>6</v>
      </c>
    </row>
    <row r="12" spans="1:74" s="1" customFormat="1" ht="6.95" customHeight="1">
      <c r="B12" s="20"/>
      <c r="AR12" s="20"/>
      <c r="BE12" s="230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30"/>
      <c r="BS13" s="17" t="s">
        <v>6</v>
      </c>
    </row>
    <row r="14" spans="1:74" ht="12.75">
      <c r="B14" s="20"/>
      <c r="E14" s="234" t="s">
        <v>28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7" t="s">
        <v>26</v>
      </c>
      <c r="AN14" s="29" t="s">
        <v>28</v>
      </c>
      <c r="AR14" s="20"/>
      <c r="BE14" s="230"/>
      <c r="BS14" s="17" t="s">
        <v>6</v>
      </c>
    </row>
    <row r="15" spans="1:74" s="1" customFormat="1" ht="6.95" customHeight="1">
      <c r="B15" s="20"/>
      <c r="AR15" s="20"/>
      <c r="BE15" s="230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1</v>
      </c>
      <c r="AR16" s="20"/>
      <c r="BE16" s="230"/>
      <c r="BS16" s="17" t="s">
        <v>3</v>
      </c>
    </row>
    <row r="17" spans="1:71" s="1" customFormat="1" ht="18.399999999999999" customHeight="1">
      <c r="B17" s="20"/>
      <c r="E17" s="25" t="s">
        <v>21</v>
      </c>
      <c r="AK17" s="27" t="s">
        <v>26</v>
      </c>
      <c r="AN17" s="25" t="s">
        <v>1</v>
      </c>
      <c r="AR17" s="20"/>
      <c r="BE17" s="230"/>
      <c r="BS17" s="17" t="s">
        <v>30</v>
      </c>
    </row>
    <row r="18" spans="1:71" s="1" customFormat="1" ht="6.95" customHeight="1">
      <c r="B18" s="20"/>
      <c r="AR18" s="20"/>
      <c r="BE18" s="230"/>
      <c r="BS18" s="17" t="s">
        <v>6</v>
      </c>
    </row>
    <row r="19" spans="1:71" s="1" customFormat="1" ht="12" customHeight="1">
      <c r="B19" s="20"/>
      <c r="D19" s="27" t="s">
        <v>31</v>
      </c>
      <c r="AK19" s="27" t="s">
        <v>25</v>
      </c>
      <c r="AN19" s="25" t="s">
        <v>1</v>
      </c>
      <c r="AR19" s="20"/>
      <c r="BE19" s="230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30"/>
      <c r="BS20" s="17" t="s">
        <v>3</v>
      </c>
    </row>
    <row r="21" spans="1:71" s="1" customFormat="1" ht="6.95" customHeight="1">
      <c r="B21" s="20"/>
      <c r="AR21" s="20"/>
      <c r="BE21" s="230"/>
    </row>
    <row r="22" spans="1:71" s="1" customFormat="1" ht="12" customHeight="1">
      <c r="B22" s="20"/>
      <c r="D22" s="27" t="s">
        <v>32</v>
      </c>
      <c r="AR22" s="20"/>
      <c r="BE22" s="230"/>
    </row>
    <row r="23" spans="1:71" s="1" customFormat="1" ht="16.5" customHeight="1">
      <c r="B23" s="20"/>
      <c r="E23" s="236" t="s">
        <v>1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R23" s="20"/>
      <c r="BE23" s="230"/>
    </row>
    <row r="24" spans="1:71" s="1" customFormat="1" ht="6.95" customHeight="1">
      <c r="B24" s="20"/>
      <c r="AR24" s="20"/>
      <c r="BE24" s="230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30"/>
    </row>
    <row r="26" spans="1:71" s="2" customFormat="1" ht="25.9" customHeight="1">
      <c r="A26" s="32"/>
      <c r="B26" s="33"/>
      <c r="C26" s="32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7">
        <f>ROUND(AG94,2)</f>
        <v>0</v>
      </c>
      <c r="AL26" s="238"/>
      <c r="AM26" s="238"/>
      <c r="AN26" s="238"/>
      <c r="AO26" s="238"/>
      <c r="AP26" s="32"/>
      <c r="AQ26" s="32"/>
      <c r="AR26" s="33"/>
      <c r="BE26" s="230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30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9" t="s">
        <v>34</v>
      </c>
      <c r="M28" s="239"/>
      <c r="N28" s="239"/>
      <c r="O28" s="239"/>
      <c r="P28" s="239"/>
      <c r="Q28" s="32"/>
      <c r="R28" s="32"/>
      <c r="S28" s="32"/>
      <c r="T28" s="32"/>
      <c r="U28" s="32"/>
      <c r="V28" s="32"/>
      <c r="W28" s="239" t="s">
        <v>35</v>
      </c>
      <c r="X28" s="239"/>
      <c r="Y28" s="239"/>
      <c r="Z28" s="239"/>
      <c r="AA28" s="239"/>
      <c r="AB28" s="239"/>
      <c r="AC28" s="239"/>
      <c r="AD28" s="239"/>
      <c r="AE28" s="239"/>
      <c r="AF28" s="32"/>
      <c r="AG28" s="32"/>
      <c r="AH28" s="32"/>
      <c r="AI28" s="32"/>
      <c r="AJ28" s="32"/>
      <c r="AK28" s="239" t="s">
        <v>36</v>
      </c>
      <c r="AL28" s="239"/>
      <c r="AM28" s="239"/>
      <c r="AN28" s="239"/>
      <c r="AO28" s="239"/>
      <c r="AP28" s="32"/>
      <c r="AQ28" s="32"/>
      <c r="AR28" s="33"/>
      <c r="BE28" s="230"/>
    </row>
    <row r="29" spans="1:71" s="3" customFormat="1" ht="14.45" customHeight="1">
      <c r="B29" s="37"/>
      <c r="D29" s="27" t="s">
        <v>37</v>
      </c>
      <c r="F29" s="27" t="s">
        <v>38</v>
      </c>
      <c r="L29" s="224">
        <v>0.21</v>
      </c>
      <c r="M29" s="223"/>
      <c r="N29" s="223"/>
      <c r="O29" s="223"/>
      <c r="P29" s="223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K29" s="222">
        <f>ROUND(AV94, 2)</f>
        <v>0</v>
      </c>
      <c r="AL29" s="223"/>
      <c r="AM29" s="223"/>
      <c r="AN29" s="223"/>
      <c r="AO29" s="223"/>
      <c r="AR29" s="37"/>
      <c r="BE29" s="231"/>
    </row>
    <row r="30" spans="1:71" s="3" customFormat="1" ht="14.45" customHeight="1">
      <c r="B30" s="37"/>
      <c r="F30" s="27" t="s">
        <v>39</v>
      </c>
      <c r="L30" s="224">
        <v>0.15</v>
      </c>
      <c r="M30" s="223"/>
      <c r="N30" s="223"/>
      <c r="O30" s="223"/>
      <c r="P30" s="223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K30" s="222">
        <f>ROUND(AW94, 2)</f>
        <v>0</v>
      </c>
      <c r="AL30" s="223"/>
      <c r="AM30" s="223"/>
      <c r="AN30" s="223"/>
      <c r="AO30" s="223"/>
      <c r="AR30" s="37"/>
      <c r="BE30" s="231"/>
    </row>
    <row r="31" spans="1:71" s="3" customFormat="1" ht="14.45" hidden="1" customHeight="1">
      <c r="B31" s="37"/>
      <c r="F31" s="27" t="s">
        <v>40</v>
      </c>
      <c r="L31" s="224">
        <v>0.21</v>
      </c>
      <c r="M31" s="223"/>
      <c r="N31" s="223"/>
      <c r="O31" s="223"/>
      <c r="P31" s="223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22">
        <v>0</v>
      </c>
      <c r="AL31" s="223"/>
      <c r="AM31" s="223"/>
      <c r="AN31" s="223"/>
      <c r="AO31" s="223"/>
      <c r="AR31" s="37"/>
      <c r="BE31" s="231"/>
    </row>
    <row r="32" spans="1:71" s="3" customFormat="1" ht="14.45" hidden="1" customHeight="1">
      <c r="B32" s="37"/>
      <c r="F32" s="27" t="s">
        <v>41</v>
      </c>
      <c r="L32" s="224">
        <v>0.15</v>
      </c>
      <c r="M32" s="223"/>
      <c r="N32" s="223"/>
      <c r="O32" s="223"/>
      <c r="P32" s="223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2">
        <v>0</v>
      </c>
      <c r="AL32" s="223"/>
      <c r="AM32" s="223"/>
      <c r="AN32" s="223"/>
      <c r="AO32" s="223"/>
      <c r="AR32" s="37"/>
      <c r="BE32" s="231"/>
    </row>
    <row r="33" spans="1:57" s="3" customFormat="1" ht="14.45" hidden="1" customHeight="1">
      <c r="B33" s="37"/>
      <c r="F33" s="27" t="s">
        <v>42</v>
      </c>
      <c r="L33" s="224">
        <v>0</v>
      </c>
      <c r="M33" s="223"/>
      <c r="N33" s="223"/>
      <c r="O33" s="223"/>
      <c r="P33" s="223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22">
        <v>0</v>
      </c>
      <c r="AL33" s="223"/>
      <c r="AM33" s="223"/>
      <c r="AN33" s="223"/>
      <c r="AO33" s="223"/>
      <c r="AR33" s="37"/>
      <c r="BE33" s="231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30"/>
    </row>
    <row r="35" spans="1:57" s="2" customFormat="1" ht="25.9" customHeight="1">
      <c r="A35" s="32"/>
      <c r="B35" s="33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25" t="s">
        <v>45</v>
      </c>
      <c r="Y35" s="226"/>
      <c r="Z35" s="226"/>
      <c r="AA35" s="226"/>
      <c r="AB35" s="226"/>
      <c r="AC35" s="40"/>
      <c r="AD35" s="40"/>
      <c r="AE35" s="40"/>
      <c r="AF35" s="40"/>
      <c r="AG35" s="40"/>
      <c r="AH35" s="40"/>
      <c r="AI35" s="40"/>
      <c r="AJ35" s="40"/>
      <c r="AK35" s="227">
        <f>SUM(AK26:AK33)</f>
        <v>0</v>
      </c>
      <c r="AL35" s="226"/>
      <c r="AM35" s="226"/>
      <c r="AN35" s="226"/>
      <c r="AO35" s="228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48</v>
      </c>
      <c r="AI60" s="35"/>
      <c r="AJ60" s="35"/>
      <c r="AK60" s="35"/>
      <c r="AL60" s="35"/>
      <c r="AM60" s="45" t="s">
        <v>49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48</v>
      </c>
      <c r="AI75" s="35"/>
      <c r="AJ75" s="35"/>
      <c r="AK75" s="35"/>
      <c r="AL75" s="35"/>
      <c r="AM75" s="45" t="s">
        <v>49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27012021</v>
      </c>
      <c r="AR84" s="51"/>
    </row>
    <row r="85" spans="1:91" s="5" customFormat="1" ht="36.950000000000003" customHeight="1">
      <c r="B85" s="52"/>
      <c r="C85" s="53" t="s">
        <v>16</v>
      </c>
      <c r="L85" s="213" t="str">
        <f>K6</f>
        <v>UO - Plicní ordinace-odstranění stavby REV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15" t="str">
        <f>IF(AN8= "","",AN8)</f>
        <v>27. 1. 2021</v>
      </c>
      <c r="AN87" s="215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16" t="str">
        <f>IF(E17="","",E17)</f>
        <v xml:space="preserve"> </v>
      </c>
      <c r="AN89" s="217"/>
      <c r="AO89" s="217"/>
      <c r="AP89" s="217"/>
      <c r="AQ89" s="32"/>
      <c r="AR89" s="33"/>
      <c r="AS89" s="218" t="s">
        <v>53</v>
      </c>
      <c r="AT89" s="219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31</v>
      </c>
      <c r="AJ90" s="32"/>
      <c r="AK90" s="32"/>
      <c r="AL90" s="32"/>
      <c r="AM90" s="216" t="str">
        <f>IF(E20="","",E20)</f>
        <v xml:space="preserve"> </v>
      </c>
      <c r="AN90" s="217"/>
      <c r="AO90" s="217"/>
      <c r="AP90" s="217"/>
      <c r="AQ90" s="32"/>
      <c r="AR90" s="33"/>
      <c r="AS90" s="220"/>
      <c r="AT90" s="221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0"/>
      <c r="AT91" s="221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04" t="s">
        <v>54</v>
      </c>
      <c r="D92" s="205"/>
      <c r="E92" s="205"/>
      <c r="F92" s="205"/>
      <c r="G92" s="205"/>
      <c r="H92" s="60"/>
      <c r="I92" s="206" t="s">
        <v>55</v>
      </c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7" t="s">
        <v>56</v>
      </c>
      <c r="AH92" s="205"/>
      <c r="AI92" s="205"/>
      <c r="AJ92" s="205"/>
      <c r="AK92" s="205"/>
      <c r="AL92" s="205"/>
      <c r="AM92" s="205"/>
      <c r="AN92" s="206" t="s">
        <v>57</v>
      </c>
      <c r="AO92" s="205"/>
      <c r="AP92" s="208"/>
      <c r="AQ92" s="61" t="s">
        <v>58</v>
      </c>
      <c r="AR92" s="33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2">
        <f>ROUND(AG95,2)</f>
        <v>0</v>
      </c>
      <c r="AH94" s="202"/>
      <c r="AI94" s="202"/>
      <c r="AJ94" s="202"/>
      <c r="AK94" s="202"/>
      <c r="AL94" s="202"/>
      <c r="AM94" s="202"/>
      <c r="AN94" s="203">
        <f>SUM(AG94,AT94)</f>
        <v>0</v>
      </c>
      <c r="AO94" s="203"/>
      <c r="AP94" s="20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 t="shared" ref="AZ94:BD95" si="0">ROUND(AZ95,2)</f>
        <v>0</v>
      </c>
      <c r="BA94" s="74">
        <f t="shared" si="0"/>
        <v>0</v>
      </c>
      <c r="BB94" s="74">
        <f t="shared" si="0"/>
        <v>0</v>
      </c>
      <c r="BC94" s="74">
        <f t="shared" si="0"/>
        <v>0</v>
      </c>
      <c r="BD94" s="76">
        <f t="shared" si="0"/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4</v>
      </c>
      <c r="BX94" s="77" t="s">
        <v>76</v>
      </c>
      <c r="CL94" s="77" t="s">
        <v>1</v>
      </c>
    </row>
    <row r="95" spans="1:91" s="7" customFormat="1" ht="16.5" customHeight="1">
      <c r="B95" s="79"/>
      <c r="C95" s="80"/>
      <c r="D95" s="212" t="s">
        <v>77</v>
      </c>
      <c r="E95" s="212"/>
      <c r="F95" s="212"/>
      <c r="G95" s="212"/>
      <c r="H95" s="212"/>
      <c r="I95" s="81"/>
      <c r="J95" s="212" t="s">
        <v>78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1">
        <f>ROUND(AG96,2)</f>
        <v>0</v>
      </c>
      <c r="AH95" s="210"/>
      <c r="AI95" s="210"/>
      <c r="AJ95" s="210"/>
      <c r="AK95" s="210"/>
      <c r="AL95" s="210"/>
      <c r="AM95" s="210"/>
      <c r="AN95" s="209">
        <f>SUM(AG95,AT95)</f>
        <v>0</v>
      </c>
      <c r="AO95" s="210"/>
      <c r="AP95" s="210"/>
      <c r="AQ95" s="82" t="s">
        <v>79</v>
      </c>
      <c r="AR95" s="79"/>
      <c r="AS95" s="83">
        <f>ROUND(AS96,2)</f>
        <v>0</v>
      </c>
      <c r="AT95" s="84">
        <f>ROUND(SUM(AV95:AW95),2)</f>
        <v>0</v>
      </c>
      <c r="AU95" s="85">
        <f>ROUND(AU96,5)</f>
        <v>0</v>
      </c>
      <c r="AV95" s="84">
        <f>ROUND(AZ95*L29,2)</f>
        <v>0</v>
      </c>
      <c r="AW95" s="84">
        <f>ROUND(BA95*L30,2)</f>
        <v>0</v>
      </c>
      <c r="AX95" s="84">
        <f>ROUND(BB95*L29,2)</f>
        <v>0</v>
      </c>
      <c r="AY95" s="84">
        <f>ROUND(BC95*L30,2)</f>
        <v>0</v>
      </c>
      <c r="AZ95" s="84">
        <f t="shared" si="0"/>
        <v>0</v>
      </c>
      <c r="BA95" s="84">
        <f t="shared" si="0"/>
        <v>0</v>
      </c>
      <c r="BB95" s="84">
        <f t="shared" si="0"/>
        <v>0</v>
      </c>
      <c r="BC95" s="84">
        <f t="shared" si="0"/>
        <v>0</v>
      </c>
      <c r="BD95" s="86">
        <f t="shared" si="0"/>
        <v>0</v>
      </c>
      <c r="BS95" s="87" t="s">
        <v>72</v>
      </c>
      <c r="BT95" s="87" t="s">
        <v>80</v>
      </c>
      <c r="BU95" s="87" t="s">
        <v>74</v>
      </c>
      <c r="BV95" s="87" t="s">
        <v>75</v>
      </c>
      <c r="BW95" s="87" t="s">
        <v>81</v>
      </c>
      <c r="BX95" s="87" t="s">
        <v>4</v>
      </c>
      <c r="CL95" s="87" t="s">
        <v>1</v>
      </c>
      <c r="CM95" s="87" t="s">
        <v>73</v>
      </c>
    </row>
    <row r="96" spans="1:91" s="4" customFormat="1" ht="16.5" customHeight="1">
      <c r="A96" s="88" t="s">
        <v>82</v>
      </c>
      <c r="B96" s="51"/>
      <c r="C96" s="10"/>
      <c r="D96" s="10"/>
      <c r="E96" s="201" t="s">
        <v>83</v>
      </c>
      <c r="F96" s="201"/>
      <c r="G96" s="201"/>
      <c r="H96" s="201"/>
      <c r="I96" s="201"/>
      <c r="J96" s="10"/>
      <c r="K96" s="201" t="s">
        <v>84</v>
      </c>
      <c r="L96" s="201"/>
      <c r="M96" s="201"/>
      <c r="N96" s="201"/>
      <c r="O96" s="201"/>
      <c r="P96" s="201"/>
      <c r="Q96" s="201"/>
      <c r="R96" s="201"/>
      <c r="S96" s="201"/>
      <c r="T96" s="201"/>
      <c r="U96" s="201"/>
      <c r="V96" s="201"/>
      <c r="W96" s="201"/>
      <c r="X96" s="201"/>
      <c r="Y96" s="201"/>
      <c r="Z96" s="201"/>
      <c r="AA96" s="201"/>
      <c r="AB96" s="201"/>
      <c r="AC96" s="201"/>
      <c r="AD96" s="201"/>
      <c r="AE96" s="201"/>
      <c r="AF96" s="201"/>
      <c r="AG96" s="199">
        <f>'UO 1 - SO 01-Demolice obj...'!J32</f>
        <v>0</v>
      </c>
      <c r="AH96" s="200"/>
      <c r="AI96" s="200"/>
      <c r="AJ96" s="200"/>
      <c r="AK96" s="200"/>
      <c r="AL96" s="200"/>
      <c r="AM96" s="200"/>
      <c r="AN96" s="199">
        <f>SUM(AG96,AT96)</f>
        <v>0</v>
      </c>
      <c r="AO96" s="200"/>
      <c r="AP96" s="200"/>
      <c r="AQ96" s="89" t="s">
        <v>85</v>
      </c>
      <c r="AR96" s="51"/>
      <c r="AS96" s="90">
        <v>0</v>
      </c>
      <c r="AT96" s="91">
        <f>ROUND(SUM(AV96:AW96),2)</f>
        <v>0</v>
      </c>
      <c r="AU96" s="92">
        <f>'UO 1 - SO 01-Demolice obj...'!P138</f>
        <v>0</v>
      </c>
      <c r="AV96" s="91">
        <f>'UO 1 - SO 01-Demolice obj...'!J35</f>
        <v>0</v>
      </c>
      <c r="AW96" s="91">
        <f>'UO 1 - SO 01-Demolice obj...'!J36</f>
        <v>0</v>
      </c>
      <c r="AX96" s="91">
        <f>'UO 1 - SO 01-Demolice obj...'!J37</f>
        <v>0</v>
      </c>
      <c r="AY96" s="91">
        <f>'UO 1 - SO 01-Demolice obj...'!J38</f>
        <v>0</v>
      </c>
      <c r="AZ96" s="91">
        <f>'UO 1 - SO 01-Demolice obj...'!F35</f>
        <v>0</v>
      </c>
      <c r="BA96" s="91">
        <f>'UO 1 - SO 01-Demolice obj...'!F36</f>
        <v>0</v>
      </c>
      <c r="BB96" s="91">
        <f>'UO 1 - SO 01-Demolice obj...'!F37</f>
        <v>0</v>
      </c>
      <c r="BC96" s="91">
        <f>'UO 1 - SO 01-Demolice obj...'!F38</f>
        <v>0</v>
      </c>
      <c r="BD96" s="93">
        <f>'UO 1 - SO 01-Demolice obj...'!F39</f>
        <v>0</v>
      </c>
      <c r="BT96" s="25" t="s">
        <v>86</v>
      </c>
      <c r="BV96" s="25" t="s">
        <v>75</v>
      </c>
      <c r="BW96" s="25" t="s">
        <v>87</v>
      </c>
      <c r="BX96" s="25" t="s">
        <v>81</v>
      </c>
      <c r="CL96" s="25" t="s">
        <v>1</v>
      </c>
    </row>
    <row r="97" spans="1:57" s="2" customFormat="1" ht="30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57" s="2" customFormat="1" ht="6.95" customHeight="1">
      <c r="A98" s="32"/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6" location="'UO 1 - SO 01-Demolice obj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3"/>
  <sheetViews>
    <sheetView showGridLines="0" topLeftCell="A183" workbookViewId="0">
      <selection activeCell="H203" sqref="H20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7" t="s">
        <v>5</v>
      </c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7" t="s">
        <v>87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customHeight="1">
      <c r="B4" s="20"/>
      <c r="D4" s="21" t="s">
        <v>88</v>
      </c>
      <c r="L4" s="20"/>
      <c r="M4" s="94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1" t="str">
        <f>'Rekapitulace stavby'!K6</f>
        <v>UO - Plicní ordinace-odstranění stavby REV</v>
      </c>
      <c r="F7" s="242"/>
      <c r="G7" s="242"/>
      <c r="H7" s="242"/>
      <c r="L7" s="20"/>
    </row>
    <row r="8" spans="1:46" s="1" customFormat="1" ht="12" customHeight="1">
      <c r="B8" s="20"/>
      <c r="D8" s="27" t="s">
        <v>89</v>
      </c>
      <c r="L8" s="20"/>
    </row>
    <row r="9" spans="1:46" s="2" customFormat="1" ht="16.5" customHeight="1">
      <c r="A9" s="32"/>
      <c r="B9" s="33"/>
      <c r="C9" s="32"/>
      <c r="D9" s="32"/>
      <c r="E9" s="241" t="s">
        <v>90</v>
      </c>
      <c r="F9" s="240"/>
      <c r="G9" s="240"/>
      <c r="H9" s="240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91</v>
      </c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3"/>
      <c r="C11" s="32"/>
      <c r="D11" s="32"/>
      <c r="E11" s="213" t="s">
        <v>92</v>
      </c>
      <c r="F11" s="240"/>
      <c r="G11" s="240"/>
      <c r="H11" s="240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3"/>
      <c r="C13" s="32"/>
      <c r="D13" s="27" t="s">
        <v>18</v>
      </c>
      <c r="E13" s="32"/>
      <c r="F13" s="25" t="s">
        <v>1</v>
      </c>
      <c r="G13" s="32"/>
      <c r="H13" s="32"/>
      <c r="I13" s="27" t="s">
        <v>19</v>
      </c>
      <c r="J13" s="25" t="s">
        <v>1</v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20</v>
      </c>
      <c r="E14" s="32"/>
      <c r="F14" s="25" t="s">
        <v>93</v>
      </c>
      <c r="G14" s="32"/>
      <c r="H14" s="32"/>
      <c r="I14" s="27" t="s">
        <v>22</v>
      </c>
      <c r="J14" s="55" t="str">
        <f>'Rekapitulace stavby'!AN8</f>
        <v>27. 1. 2021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3"/>
      <c r="C16" s="32"/>
      <c r="D16" s="27" t="s">
        <v>24</v>
      </c>
      <c r="E16" s="32"/>
      <c r="F16" s="32"/>
      <c r="G16" s="32"/>
      <c r="H16" s="32"/>
      <c r="I16" s="27" t="s">
        <v>25</v>
      </c>
      <c r="J16" s="25" t="s">
        <v>1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3"/>
      <c r="C17" s="32"/>
      <c r="D17" s="32"/>
      <c r="E17" s="25" t="s">
        <v>94</v>
      </c>
      <c r="F17" s="32"/>
      <c r="G17" s="32"/>
      <c r="H17" s="32"/>
      <c r="I17" s="27" t="s">
        <v>26</v>
      </c>
      <c r="J17" s="25" t="s">
        <v>1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3"/>
      <c r="C19" s="32"/>
      <c r="D19" s="27" t="s">
        <v>27</v>
      </c>
      <c r="E19" s="32"/>
      <c r="F19" s="32"/>
      <c r="G19" s="32"/>
      <c r="H19" s="32"/>
      <c r="I19" s="27" t="s">
        <v>25</v>
      </c>
      <c r="J19" s="28" t="str">
        <f>'Rekapitulace stavby'!AN13</f>
        <v>Vyplň údaj</v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3"/>
      <c r="C20" s="32"/>
      <c r="D20" s="32"/>
      <c r="E20" s="243" t="str">
        <f>'Rekapitulace stavby'!E14</f>
        <v>Vyplň údaj</v>
      </c>
      <c r="F20" s="232"/>
      <c r="G20" s="232"/>
      <c r="H20" s="232"/>
      <c r="I20" s="27" t="s">
        <v>26</v>
      </c>
      <c r="J20" s="28" t="str">
        <f>'Rekapitulace stavby'!AN14</f>
        <v>Vyplň údaj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3"/>
      <c r="C22" s="32"/>
      <c r="D22" s="27" t="s">
        <v>29</v>
      </c>
      <c r="E22" s="32"/>
      <c r="F22" s="32"/>
      <c r="G22" s="32"/>
      <c r="H22" s="32"/>
      <c r="I22" s="27" t="s">
        <v>25</v>
      </c>
      <c r="J22" s="25" t="s">
        <v>1</v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3"/>
      <c r="C23" s="32"/>
      <c r="D23" s="32"/>
      <c r="E23" s="25" t="s">
        <v>95</v>
      </c>
      <c r="F23" s="32"/>
      <c r="G23" s="32"/>
      <c r="H23" s="32"/>
      <c r="I23" s="27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3"/>
      <c r="C25" s="32"/>
      <c r="D25" s="27" t="s">
        <v>31</v>
      </c>
      <c r="E25" s="32"/>
      <c r="F25" s="32"/>
      <c r="G25" s="32"/>
      <c r="H25" s="32"/>
      <c r="I25" s="27" t="s">
        <v>25</v>
      </c>
      <c r="J25" s="25" t="s">
        <v>1</v>
      </c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3"/>
      <c r="C26" s="32"/>
      <c r="D26" s="32"/>
      <c r="E26" s="25" t="s">
        <v>96</v>
      </c>
      <c r="F26" s="32"/>
      <c r="G26" s="32"/>
      <c r="H26" s="32"/>
      <c r="I26" s="27" t="s">
        <v>26</v>
      </c>
      <c r="J26" s="25" t="s">
        <v>1</v>
      </c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3"/>
      <c r="C28" s="32"/>
      <c r="D28" s="27" t="s">
        <v>32</v>
      </c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95"/>
      <c r="B29" s="96"/>
      <c r="C29" s="95"/>
      <c r="D29" s="95"/>
      <c r="E29" s="236" t="s">
        <v>1</v>
      </c>
      <c r="F29" s="236"/>
      <c r="G29" s="236"/>
      <c r="H29" s="236"/>
      <c r="I29" s="95"/>
      <c r="J29" s="95"/>
      <c r="K29" s="95"/>
      <c r="L29" s="97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</row>
    <row r="30" spans="1:31" s="2" customFormat="1" ht="6.95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98" t="s">
        <v>33</v>
      </c>
      <c r="E32" s="32"/>
      <c r="F32" s="32"/>
      <c r="G32" s="32"/>
      <c r="H32" s="32"/>
      <c r="I32" s="32"/>
      <c r="J32" s="71">
        <f>ROUND(J138,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66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35</v>
      </c>
      <c r="G34" s="32"/>
      <c r="H34" s="32"/>
      <c r="I34" s="36" t="s">
        <v>34</v>
      </c>
      <c r="J34" s="36" t="s">
        <v>36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99" t="s">
        <v>37</v>
      </c>
      <c r="E35" s="27" t="s">
        <v>38</v>
      </c>
      <c r="F35" s="100">
        <f>ROUND((SUM(BE138:BE262)),  2)</f>
        <v>0</v>
      </c>
      <c r="G35" s="32"/>
      <c r="H35" s="32"/>
      <c r="I35" s="101">
        <v>0.21</v>
      </c>
      <c r="J35" s="100">
        <f>ROUND(((SUM(BE138:BE262))*I35),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7" t="s">
        <v>39</v>
      </c>
      <c r="F36" s="100">
        <f>ROUND((SUM(BF138:BF262)),  2)</f>
        <v>0</v>
      </c>
      <c r="G36" s="32"/>
      <c r="H36" s="32"/>
      <c r="I36" s="101">
        <v>0.15</v>
      </c>
      <c r="J36" s="100">
        <f>ROUND(((SUM(BF138:BF262))*I36),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40</v>
      </c>
      <c r="F37" s="100">
        <f>ROUND((SUM(BG138:BG262)),  2)</f>
        <v>0</v>
      </c>
      <c r="G37" s="32"/>
      <c r="H37" s="32"/>
      <c r="I37" s="101">
        <v>0.21</v>
      </c>
      <c r="J37" s="100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7" t="s">
        <v>41</v>
      </c>
      <c r="F38" s="100">
        <f>ROUND((SUM(BH138:BH262)),  2)</f>
        <v>0</v>
      </c>
      <c r="G38" s="32"/>
      <c r="H38" s="32"/>
      <c r="I38" s="101">
        <v>0.15</v>
      </c>
      <c r="J38" s="100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7" t="s">
        <v>42</v>
      </c>
      <c r="F39" s="100">
        <f>ROUND((SUM(BI138:BI262)),  2)</f>
        <v>0</v>
      </c>
      <c r="G39" s="32"/>
      <c r="H39" s="32"/>
      <c r="I39" s="101">
        <v>0</v>
      </c>
      <c r="J39" s="100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02"/>
      <c r="D41" s="103" t="s">
        <v>43</v>
      </c>
      <c r="E41" s="60"/>
      <c r="F41" s="60"/>
      <c r="G41" s="104" t="s">
        <v>44</v>
      </c>
      <c r="H41" s="105" t="s">
        <v>45</v>
      </c>
      <c r="I41" s="60"/>
      <c r="J41" s="106">
        <f>SUM(J32:J39)</f>
        <v>0</v>
      </c>
      <c r="K41" s="107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48</v>
      </c>
      <c r="E61" s="35"/>
      <c r="F61" s="108" t="s">
        <v>49</v>
      </c>
      <c r="G61" s="45" t="s">
        <v>48</v>
      </c>
      <c r="H61" s="35"/>
      <c r="I61" s="35"/>
      <c r="J61" s="109" t="s">
        <v>49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48</v>
      </c>
      <c r="E76" s="35"/>
      <c r="F76" s="108" t="s">
        <v>49</v>
      </c>
      <c r="G76" s="45" t="s">
        <v>48</v>
      </c>
      <c r="H76" s="35"/>
      <c r="I76" s="35"/>
      <c r="J76" s="109" t="s">
        <v>49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3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31" s="2" customFormat="1" ht="24.95" customHeight="1">
      <c r="A82" s="32"/>
      <c r="B82" s="33"/>
      <c r="C82" s="21" t="s">
        <v>97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3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31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31" s="2" customFormat="1" ht="16.5" customHeight="1">
      <c r="A85" s="32"/>
      <c r="B85" s="33"/>
      <c r="C85" s="32"/>
      <c r="D85" s="32"/>
      <c r="E85" s="241" t="str">
        <f>E7</f>
        <v>UO - Plicní ordinace-odstranění stavby REV</v>
      </c>
      <c r="F85" s="242"/>
      <c r="G85" s="242"/>
      <c r="H85" s="242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31" s="1" customFormat="1" ht="12" customHeight="1">
      <c r="B86" s="20"/>
      <c r="C86" s="27" t="s">
        <v>89</v>
      </c>
      <c r="L86" s="20"/>
    </row>
    <row r="87" spans="1:31" s="2" customFormat="1" ht="16.5" customHeight="1">
      <c r="A87" s="32"/>
      <c r="B87" s="33"/>
      <c r="C87" s="32"/>
      <c r="D87" s="32"/>
      <c r="E87" s="241" t="s">
        <v>90</v>
      </c>
      <c r="F87" s="240"/>
      <c r="G87" s="240"/>
      <c r="H87" s="240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31" s="2" customFormat="1" ht="12" customHeight="1">
      <c r="A88" s="32"/>
      <c r="B88" s="33"/>
      <c r="C88" s="27" t="s">
        <v>91</v>
      </c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31" s="2" customFormat="1" ht="16.5" customHeight="1">
      <c r="A89" s="32"/>
      <c r="B89" s="33"/>
      <c r="C89" s="32"/>
      <c r="D89" s="32"/>
      <c r="E89" s="213" t="str">
        <f>E11</f>
        <v xml:space="preserve">UO 1 - SO 01-Demolice objektu plicní ordinace </v>
      </c>
      <c r="F89" s="240"/>
      <c r="G89" s="240"/>
      <c r="H89" s="240"/>
      <c r="I89" s="32"/>
      <c r="J89" s="32"/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31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31" s="2" customFormat="1" ht="12" customHeight="1">
      <c r="A91" s="32"/>
      <c r="B91" s="33"/>
      <c r="C91" s="27" t="s">
        <v>20</v>
      </c>
      <c r="D91" s="32"/>
      <c r="E91" s="32"/>
      <c r="F91" s="25" t="str">
        <f>F14</f>
        <v>Ústí nad Orlicí,ul.17.listopadu 558</v>
      </c>
      <c r="G91" s="32"/>
      <c r="H91" s="32"/>
      <c r="I91" s="27" t="s">
        <v>22</v>
      </c>
      <c r="J91" s="55" t="str">
        <f>IF(J14="","",J14)</f>
        <v>27. 1. 2021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31" s="2" customFormat="1" ht="6.95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31" s="2" customFormat="1" ht="25.7" customHeight="1">
      <c r="A93" s="32"/>
      <c r="B93" s="33"/>
      <c r="C93" s="27" t="s">
        <v>24</v>
      </c>
      <c r="D93" s="32"/>
      <c r="E93" s="32"/>
      <c r="F93" s="25" t="str">
        <f>E17</f>
        <v>Město Ústí nad Orlicí</v>
      </c>
      <c r="G93" s="32"/>
      <c r="H93" s="32"/>
      <c r="I93" s="27" t="s">
        <v>29</v>
      </c>
      <c r="J93" s="30" t="str">
        <f>E23</f>
        <v>Žárovka projektanti Hradec Králové</v>
      </c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31" s="2" customFormat="1" ht="15.2" customHeight="1">
      <c r="A94" s="32"/>
      <c r="B94" s="33"/>
      <c r="C94" s="27" t="s">
        <v>27</v>
      </c>
      <c r="D94" s="32"/>
      <c r="E94" s="32"/>
      <c r="F94" s="25" t="str">
        <f>IF(E20="","",E20)</f>
        <v>Vyplň údaj</v>
      </c>
      <c r="G94" s="32"/>
      <c r="H94" s="32"/>
      <c r="I94" s="27" t="s">
        <v>31</v>
      </c>
      <c r="J94" s="30" t="str">
        <f>E26</f>
        <v>Ing.Pavel Michálek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31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31" s="2" customFormat="1" ht="29.25" customHeight="1">
      <c r="A96" s="32"/>
      <c r="B96" s="33"/>
      <c r="C96" s="110" t="s">
        <v>98</v>
      </c>
      <c r="D96" s="102"/>
      <c r="E96" s="102"/>
      <c r="F96" s="102"/>
      <c r="G96" s="102"/>
      <c r="H96" s="102"/>
      <c r="I96" s="102"/>
      <c r="J96" s="111" t="s">
        <v>99</v>
      </c>
      <c r="K96" s="10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pans="1:47" s="2" customFormat="1" ht="10.35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pans="1:47" s="2" customFormat="1" ht="22.9" customHeight="1">
      <c r="A98" s="32"/>
      <c r="B98" s="33"/>
      <c r="C98" s="112" t="s">
        <v>100</v>
      </c>
      <c r="D98" s="32"/>
      <c r="E98" s="32"/>
      <c r="F98" s="32"/>
      <c r="G98" s="32"/>
      <c r="H98" s="32"/>
      <c r="I98" s="32"/>
      <c r="J98" s="71">
        <f>J138</f>
        <v>0</v>
      </c>
      <c r="K98" s="32"/>
      <c r="L98" s="4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7" t="s">
        <v>101</v>
      </c>
    </row>
    <row r="99" spans="1:47" s="9" customFormat="1" ht="24.95" customHeight="1">
      <c r="B99" s="113"/>
      <c r="D99" s="114" t="s">
        <v>102</v>
      </c>
      <c r="E99" s="115"/>
      <c r="F99" s="115"/>
      <c r="G99" s="115"/>
      <c r="H99" s="115"/>
      <c r="I99" s="115"/>
      <c r="J99" s="116">
        <f>J139</f>
        <v>0</v>
      </c>
      <c r="L99" s="113"/>
    </row>
    <row r="100" spans="1:47" s="10" customFormat="1" ht="19.899999999999999" customHeight="1">
      <c r="B100" s="117"/>
      <c r="D100" s="118" t="s">
        <v>103</v>
      </c>
      <c r="E100" s="119"/>
      <c r="F100" s="119"/>
      <c r="G100" s="119"/>
      <c r="H100" s="119"/>
      <c r="I100" s="119"/>
      <c r="J100" s="120">
        <f>J140</f>
        <v>0</v>
      </c>
      <c r="L100" s="117"/>
    </row>
    <row r="101" spans="1:47" s="10" customFormat="1" ht="19.899999999999999" customHeight="1">
      <c r="B101" s="117"/>
      <c r="D101" s="118" t="s">
        <v>104</v>
      </c>
      <c r="E101" s="119"/>
      <c r="F101" s="119"/>
      <c r="G101" s="119"/>
      <c r="H101" s="119"/>
      <c r="I101" s="119"/>
      <c r="J101" s="120">
        <f>J156</f>
        <v>0</v>
      </c>
      <c r="L101" s="117"/>
    </row>
    <row r="102" spans="1:47" s="10" customFormat="1" ht="19.899999999999999" customHeight="1">
      <c r="B102" s="117"/>
      <c r="D102" s="118" t="s">
        <v>105</v>
      </c>
      <c r="E102" s="119"/>
      <c r="F102" s="119"/>
      <c r="G102" s="119"/>
      <c r="H102" s="119"/>
      <c r="I102" s="119"/>
      <c r="J102" s="120">
        <f>J201</f>
        <v>0</v>
      </c>
      <c r="L102" s="117"/>
    </row>
    <row r="103" spans="1:47" s="9" customFormat="1" ht="24.95" customHeight="1">
      <c r="B103" s="113"/>
      <c r="D103" s="114" t="s">
        <v>106</v>
      </c>
      <c r="E103" s="115"/>
      <c r="F103" s="115"/>
      <c r="G103" s="115"/>
      <c r="H103" s="115"/>
      <c r="I103" s="115"/>
      <c r="J103" s="116">
        <f>J206</f>
        <v>0</v>
      </c>
      <c r="L103" s="113"/>
    </row>
    <row r="104" spans="1:47" s="10" customFormat="1" ht="19.899999999999999" customHeight="1">
      <c r="B104" s="117"/>
      <c r="D104" s="118" t="s">
        <v>107</v>
      </c>
      <c r="E104" s="119"/>
      <c r="F104" s="119"/>
      <c r="G104" s="119"/>
      <c r="H104" s="119"/>
      <c r="I104" s="119"/>
      <c r="J104" s="120">
        <f>J207</f>
        <v>0</v>
      </c>
      <c r="L104" s="117"/>
    </row>
    <row r="105" spans="1:47" s="10" customFormat="1" ht="19.899999999999999" customHeight="1">
      <c r="B105" s="117"/>
      <c r="D105" s="118" t="s">
        <v>108</v>
      </c>
      <c r="E105" s="119"/>
      <c r="F105" s="119"/>
      <c r="G105" s="119"/>
      <c r="H105" s="119"/>
      <c r="I105" s="119"/>
      <c r="J105" s="120">
        <f>J209</f>
        <v>0</v>
      </c>
      <c r="L105" s="117"/>
    </row>
    <row r="106" spans="1:47" s="10" customFormat="1" ht="19.899999999999999" customHeight="1">
      <c r="B106" s="117"/>
      <c r="D106" s="118" t="s">
        <v>109</v>
      </c>
      <c r="E106" s="119"/>
      <c r="F106" s="119"/>
      <c r="G106" s="119"/>
      <c r="H106" s="119"/>
      <c r="I106" s="119"/>
      <c r="J106" s="120">
        <f>J212</f>
        <v>0</v>
      </c>
      <c r="L106" s="117"/>
    </row>
    <row r="107" spans="1:47" s="10" customFormat="1" ht="19.899999999999999" customHeight="1">
      <c r="B107" s="117"/>
      <c r="D107" s="118" t="s">
        <v>110</v>
      </c>
      <c r="E107" s="119"/>
      <c r="F107" s="119"/>
      <c r="G107" s="119"/>
      <c r="H107" s="119"/>
      <c r="I107" s="119"/>
      <c r="J107" s="120">
        <f>J215</f>
        <v>0</v>
      </c>
      <c r="L107" s="117"/>
    </row>
    <row r="108" spans="1:47" s="10" customFormat="1" ht="19.899999999999999" customHeight="1">
      <c r="B108" s="117"/>
      <c r="D108" s="118" t="s">
        <v>111</v>
      </c>
      <c r="E108" s="119"/>
      <c r="F108" s="119"/>
      <c r="G108" s="119"/>
      <c r="H108" s="119"/>
      <c r="I108" s="119"/>
      <c r="J108" s="120">
        <f>J217</f>
        <v>0</v>
      </c>
      <c r="L108" s="117"/>
    </row>
    <row r="109" spans="1:47" s="10" customFormat="1" ht="19.899999999999999" customHeight="1">
      <c r="B109" s="117"/>
      <c r="D109" s="118" t="s">
        <v>112</v>
      </c>
      <c r="E109" s="119"/>
      <c r="F109" s="119"/>
      <c r="G109" s="119"/>
      <c r="H109" s="119"/>
      <c r="I109" s="119"/>
      <c r="J109" s="120">
        <f>J219</f>
        <v>0</v>
      </c>
      <c r="L109" s="117"/>
    </row>
    <row r="110" spans="1:47" s="10" customFormat="1" ht="19.899999999999999" customHeight="1">
      <c r="B110" s="117"/>
      <c r="D110" s="118" t="s">
        <v>113</v>
      </c>
      <c r="E110" s="119"/>
      <c r="F110" s="119"/>
      <c r="G110" s="119"/>
      <c r="H110" s="119"/>
      <c r="I110" s="119"/>
      <c r="J110" s="120">
        <f>J221</f>
        <v>0</v>
      </c>
      <c r="L110" s="117"/>
    </row>
    <row r="111" spans="1:47" s="10" customFormat="1" ht="19.899999999999999" customHeight="1">
      <c r="B111" s="117"/>
      <c r="D111" s="118" t="s">
        <v>114</v>
      </c>
      <c r="E111" s="119"/>
      <c r="F111" s="119"/>
      <c r="G111" s="119"/>
      <c r="H111" s="119"/>
      <c r="I111" s="119"/>
      <c r="J111" s="120">
        <f>J223</f>
        <v>0</v>
      </c>
      <c r="L111" s="117"/>
    </row>
    <row r="112" spans="1:47" s="10" customFormat="1" ht="19.899999999999999" customHeight="1">
      <c r="B112" s="117"/>
      <c r="D112" s="118" t="s">
        <v>115</v>
      </c>
      <c r="E112" s="119"/>
      <c r="F112" s="119"/>
      <c r="G112" s="119"/>
      <c r="H112" s="119"/>
      <c r="I112" s="119"/>
      <c r="J112" s="120">
        <f>J237</f>
        <v>0</v>
      </c>
      <c r="L112" s="117"/>
    </row>
    <row r="113" spans="1:31" s="10" customFormat="1" ht="19.899999999999999" customHeight="1">
      <c r="B113" s="117"/>
      <c r="D113" s="118" t="s">
        <v>116</v>
      </c>
      <c r="E113" s="119"/>
      <c r="F113" s="119"/>
      <c r="G113" s="119"/>
      <c r="H113" s="119"/>
      <c r="I113" s="119"/>
      <c r="J113" s="120">
        <f>J248</f>
        <v>0</v>
      </c>
      <c r="L113" s="117"/>
    </row>
    <row r="114" spans="1:31" s="10" customFormat="1" ht="19.899999999999999" customHeight="1">
      <c r="B114" s="117"/>
      <c r="D114" s="118" t="s">
        <v>117</v>
      </c>
      <c r="E114" s="119"/>
      <c r="F114" s="119"/>
      <c r="G114" s="119"/>
      <c r="H114" s="119"/>
      <c r="I114" s="119"/>
      <c r="J114" s="120">
        <f>J253</f>
        <v>0</v>
      </c>
      <c r="L114" s="117"/>
    </row>
    <row r="115" spans="1:31" s="9" customFormat="1" ht="24.95" customHeight="1">
      <c r="B115" s="113"/>
      <c r="D115" s="114" t="s">
        <v>118</v>
      </c>
      <c r="E115" s="115"/>
      <c r="F115" s="115"/>
      <c r="G115" s="115"/>
      <c r="H115" s="115"/>
      <c r="I115" s="115"/>
      <c r="J115" s="116">
        <f>J256</f>
        <v>0</v>
      </c>
      <c r="L115" s="113"/>
    </row>
    <row r="116" spans="1:31" s="10" customFormat="1" ht="19.899999999999999" customHeight="1">
      <c r="B116" s="117"/>
      <c r="D116" s="118" t="s">
        <v>119</v>
      </c>
      <c r="E116" s="119"/>
      <c r="F116" s="119"/>
      <c r="G116" s="119"/>
      <c r="H116" s="119"/>
      <c r="I116" s="119"/>
      <c r="J116" s="120">
        <f>J257</f>
        <v>0</v>
      </c>
      <c r="L116" s="117"/>
    </row>
    <row r="117" spans="1:31" s="2" customFormat="1" ht="21.7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6.95" customHeight="1">
      <c r="A118" s="32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22" spans="1:31" s="2" customFormat="1" ht="6.95" customHeight="1">
      <c r="A122" s="32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24.95" customHeight="1">
      <c r="A123" s="32"/>
      <c r="B123" s="33"/>
      <c r="C123" s="21" t="s">
        <v>120</v>
      </c>
      <c r="D123" s="32"/>
      <c r="E123" s="32"/>
      <c r="F123" s="32"/>
      <c r="G123" s="32"/>
      <c r="H123" s="32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>
      <c r="A125" s="32"/>
      <c r="B125" s="33"/>
      <c r="C125" s="27" t="s">
        <v>16</v>
      </c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6.5" customHeight="1">
      <c r="A126" s="32"/>
      <c r="B126" s="33"/>
      <c r="C126" s="32"/>
      <c r="D126" s="32"/>
      <c r="E126" s="241" t="str">
        <f>E7</f>
        <v>UO - Plicní ordinace-odstranění stavby REV</v>
      </c>
      <c r="F126" s="242"/>
      <c r="G126" s="242"/>
      <c r="H126" s="24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1" customFormat="1" ht="12" customHeight="1">
      <c r="B127" s="20"/>
      <c r="C127" s="27" t="s">
        <v>89</v>
      </c>
      <c r="L127" s="20"/>
    </row>
    <row r="128" spans="1:31" s="2" customFormat="1" ht="16.5" customHeight="1">
      <c r="A128" s="32"/>
      <c r="B128" s="33"/>
      <c r="C128" s="32"/>
      <c r="D128" s="32"/>
      <c r="E128" s="241" t="s">
        <v>90</v>
      </c>
      <c r="F128" s="240"/>
      <c r="G128" s="240"/>
      <c r="H128" s="240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2" customHeight="1">
      <c r="A129" s="32"/>
      <c r="B129" s="33"/>
      <c r="C129" s="27" t="s">
        <v>91</v>
      </c>
      <c r="D129" s="32"/>
      <c r="E129" s="32"/>
      <c r="F129" s="32"/>
      <c r="G129" s="32"/>
      <c r="H129" s="32"/>
      <c r="I129" s="3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6.5" customHeight="1">
      <c r="A130" s="32"/>
      <c r="B130" s="33"/>
      <c r="C130" s="32"/>
      <c r="D130" s="32"/>
      <c r="E130" s="213" t="str">
        <f>E11</f>
        <v xml:space="preserve">UO 1 - SO 01-Demolice objektu plicní ordinace </v>
      </c>
      <c r="F130" s="240"/>
      <c r="G130" s="240"/>
      <c r="H130" s="240"/>
      <c r="I130" s="3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6.95" customHeight="1">
      <c r="A131" s="32"/>
      <c r="B131" s="33"/>
      <c r="C131" s="32"/>
      <c r="D131" s="32"/>
      <c r="E131" s="32"/>
      <c r="F131" s="32"/>
      <c r="G131" s="32"/>
      <c r="H131" s="32"/>
      <c r="I131" s="3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2" customHeight="1">
      <c r="A132" s="32"/>
      <c r="B132" s="33"/>
      <c r="C132" s="27" t="s">
        <v>20</v>
      </c>
      <c r="D132" s="32"/>
      <c r="E132" s="32"/>
      <c r="F132" s="25" t="str">
        <f>F14</f>
        <v>Ústí nad Orlicí,ul.17.listopadu 558</v>
      </c>
      <c r="G132" s="32"/>
      <c r="H132" s="32"/>
      <c r="I132" s="27" t="s">
        <v>22</v>
      </c>
      <c r="J132" s="55" t="str">
        <f>IF(J14="","",J14)</f>
        <v>27. 1. 2021</v>
      </c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6.95" customHeight="1">
      <c r="A133" s="32"/>
      <c r="B133" s="33"/>
      <c r="C133" s="32"/>
      <c r="D133" s="32"/>
      <c r="E133" s="32"/>
      <c r="F133" s="32"/>
      <c r="G133" s="32"/>
      <c r="H133" s="32"/>
      <c r="I133" s="3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25.7" customHeight="1">
      <c r="A134" s="32"/>
      <c r="B134" s="33"/>
      <c r="C134" s="27" t="s">
        <v>24</v>
      </c>
      <c r="D134" s="32"/>
      <c r="E134" s="32"/>
      <c r="F134" s="25" t="str">
        <f>E17</f>
        <v>Město Ústí nad Orlicí</v>
      </c>
      <c r="G134" s="32"/>
      <c r="H134" s="32"/>
      <c r="I134" s="27" t="s">
        <v>29</v>
      </c>
      <c r="J134" s="30" t="str">
        <f>E23</f>
        <v>Žárovka projektanti Hradec Králové</v>
      </c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15.2" customHeight="1">
      <c r="A135" s="32"/>
      <c r="B135" s="33"/>
      <c r="C135" s="27" t="s">
        <v>27</v>
      </c>
      <c r="D135" s="32"/>
      <c r="E135" s="32"/>
      <c r="F135" s="25" t="str">
        <f>IF(E20="","",E20)</f>
        <v>Vyplň údaj</v>
      </c>
      <c r="G135" s="32"/>
      <c r="H135" s="32"/>
      <c r="I135" s="27" t="s">
        <v>31</v>
      </c>
      <c r="J135" s="30" t="str">
        <f>E26</f>
        <v>Ing.Pavel Michálek</v>
      </c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10.35" customHeight="1">
      <c r="A136" s="32"/>
      <c r="B136" s="33"/>
      <c r="C136" s="32"/>
      <c r="D136" s="32"/>
      <c r="E136" s="32"/>
      <c r="F136" s="32"/>
      <c r="G136" s="32"/>
      <c r="H136" s="32"/>
      <c r="I136" s="32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11" customFormat="1" ht="29.25" customHeight="1">
      <c r="A137" s="121"/>
      <c r="B137" s="122"/>
      <c r="C137" s="123" t="s">
        <v>121</v>
      </c>
      <c r="D137" s="124" t="s">
        <v>58</v>
      </c>
      <c r="E137" s="124" t="s">
        <v>54</v>
      </c>
      <c r="F137" s="124" t="s">
        <v>55</v>
      </c>
      <c r="G137" s="124" t="s">
        <v>122</v>
      </c>
      <c r="H137" s="124" t="s">
        <v>123</v>
      </c>
      <c r="I137" s="124" t="s">
        <v>124</v>
      </c>
      <c r="J137" s="124" t="s">
        <v>99</v>
      </c>
      <c r="K137" s="125" t="s">
        <v>125</v>
      </c>
      <c r="L137" s="126"/>
      <c r="M137" s="62" t="s">
        <v>1</v>
      </c>
      <c r="N137" s="63" t="s">
        <v>37</v>
      </c>
      <c r="O137" s="63" t="s">
        <v>126</v>
      </c>
      <c r="P137" s="63" t="s">
        <v>127</v>
      </c>
      <c r="Q137" s="63" t="s">
        <v>128</v>
      </c>
      <c r="R137" s="63" t="s">
        <v>129</v>
      </c>
      <c r="S137" s="63" t="s">
        <v>130</v>
      </c>
      <c r="T137" s="64" t="s">
        <v>131</v>
      </c>
      <c r="U137" s="121"/>
      <c r="V137" s="121"/>
      <c r="W137" s="121"/>
      <c r="X137" s="121"/>
      <c r="Y137" s="121"/>
      <c r="Z137" s="121"/>
      <c r="AA137" s="121"/>
      <c r="AB137" s="121"/>
      <c r="AC137" s="121"/>
      <c r="AD137" s="121"/>
      <c r="AE137" s="121"/>
    </row>
    <row r="138" spans="1:65" s="2" customFormat="1" ht="22.9" customHeight="1">
      <c r="A138" s="32"/>
      <c r="B138" s="33"/>
      <c r="C138" s="69" t="s">
        <v>132</v>
      </c>
      <c r="D138" s="32"/>
      <c r="E138" s="32"/>
      <c r="F138" s="32"/>
      <c r="G138" s="32"/>
      <c r="H138" s="32"/>
      <c r="I138" s="32"/>
      <c r="J138" s="127">
        <f>BK138</f>
        <v>0</v>
      </c>
      <c r="K138" s="32"/>
      <c r="L138" s="33"/>
      <c r="M138" s="65"/>
      <c r="N138" s="56"/>
      <c r="O138" s="66"/>
      <c r="P138" s="128">
        <f>P139+P206+P256</f>
        <v>0</v>
      </c>
      <c r="Q138" s="66"/>
      <c r="R138" s="128">
        <f>R139+R206+R256</f>
        <v>5.9000000000000007E-3</v>
      </c>
      <c r="S138" s="66"/>
      <c r="T138" s="129">
        <f>T139+T206+T256</f>
        <v>929.61078987000008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72</v>
      </c>
      <c r="AU138" s="17" t="s">
        <v>101</v>
      </c>
      <c r="BK138" s="130">
        <f>BK139+BK206+BK256</f>
        <v>0</v>
      </c>
    </row>
    <row r="139" spans="1:65" s="12" customFormat="1" ht="25.9" customHeight="1">
      <c r="B139" s="131"/>
      <c r="D139" s="132" t="s">
        <v>72</v>
      </c>
      <c r="E139" s="133" t="s">
        <v>133</v>
      </c>
      <c r="F139" s="133" t="s">
        <v>134</v>
      </c>
      <c r="I139" s="134"/>
      <c r="J139" s="135">
        <f>BK139</f>
        <v>0</v>
      </c>
      <c r="L139" s="131"/>
      <c r="M139" s="136"/>
      <c r="N139" s="137"/>
      <c r="O139" s="137"/>
      <c r="P139" s="138">
        <f>P140+P156+P201</f>
        <v>0</v>
      </c>
      <c r="Q139" s="137"/>
      <c r="R139" s="138">
        <f>R140+R156+R201</f>
        <v>5.9000000000000007E-3</v>
      </c>
      <c r="S139" s="137"/>
      <c r="T139" s="139">
        <f>T140+T156+T201</f>
        <v>875.93840300000011</v>
      </c>
      <c r="AR139" s="132" t="s">
        <v>80</v>
      </c>
      <c r="AT139" s="140" t="s">
        <v>72</v>
      </c>
      <c r="AU139" s="140" t="s">
        <v>73</v>
      </c>
      <c r="AY139" s="132" t="s">
        <v>135</v>
      </c>
      <c r="BK139" s="141">
        <f>BK140+BK156+BK201</f>
        <v>0</v>
      </c>
    </row>
    <row r="140" spans="1:65" s="12" customFormat="1" ht="22.9" customHeight="1">
      <c r="B140" s="131"/>
      <c r="D140" s="132" t="s">
        <v>72</v>
      </c>
      <c r="E140" s="142" t="s">
        <v>80</v>
      </c>
      <c r="F140" s="142" t="s">
        <v>136</v>
      </c>
      <c r="I140" s="134"/>
      <c r="J140" s="143">
        <f>BK140</f>
        <v>0</v>
      </c>
      <c r="L140" s="131"/>
      <c r="M140" s="136"/>
      <c r="N140" s="137"/>
      <c r="O140" s="137"/>
      <c r="P140" s="138">
        <f>SUM(P141:P155)</f>
        <v>0</v>
      </c>
      <c r="Q140" s="137"/>
      <c r="R140" s="138">
        <f>SUM(R141:R155)</f>
        <v>5.9000000000000007E-3</v>
      </c>
      <c r="S140" s="137"/>
      <c r="T140" s="139">
        <f>SUM(T141:T155)</f>
        <v>0</v>
      </c>
      <c r="AR140" s="132" t="s">
        <v>80</v>
      </c>
      <c r="AT140" s="140" t="s">
        <v>72</v>
      </c>
      <c r="AU140" s="140" t="s">
        <v>80</v>
      </c>
      <c r="AY140" s="132" t="s">
        <v>135</v>
      </c>
      <c r="BK140" s="141">
        <f>SUM(BK141:BK155)</f>
        <v>0</v>
      </c>
    </row>
    <row r="141" spans="1:65" s="2" customFormat="1" ht="24">
      <c r="A141" s="32"/>
      <c r="B141" s="144"/>
      <c r="C141" s="145" t="s">
        <v>80</v>
      </c>
      <c r="D141" s="145" t="s">
        <v>137</v>
      </c>
      <c r="E141" s="146" t="s">
        <v>138</v>
      </c>
      <c r="F141" s="147" t="s">
        <v>139</v>
      </c>
      <c r="G141" s="148" t="s">
        <v>140</v>
      </c>
      <c r="H141" s="149">
        <v>165.2</v>
      </c>
      <c r="I141" s="150"/>
      <c r="J141" s="151">
        <f>ROUND(I141*H141,2)</f>
        <v>0</v>
      </c>
      <c r="K141" s="147" t="s">
        <v>141</v>
      </c>
      <c r="L141" s="33"/>
      <c r="M141" s="152" t="s">
        <v>1</v>
      </c>
      <c r="N141" s="153" t="s">
        <v>38</v>
      </c>
      <c r="O141" s="58"/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6" t="s">
        <v>142</v>
      </c>
      <c r="AT141" s="156" t="s">
        <v>137</v>
      </c>
      <c r="AU141" s="156" t="s">
        <v>86</v>
      </c>
      <c r="AY141" s="17" t="s">
        <v>135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80</v>
      </c>
      <c r="BK141" s="157">
        <f>ROUND(I141*H141,2)</f>
        <v>0</v>
      </c>
      <c r="BL141" s="17" t="s">
        <v>142</v>
      </c>
      <c r="BM141" s="156" t="s">
        <v>143</v>
      </c>
    </row>
    <row r="142" spans="1:65" s="13" customFormat="1">
      <c r="B142" s="158"/>
      <c r="D142" s="159" t="s">
        <v>144</v>
      </c>
      <c r="E142" s="160" t="s">
        <v>1</v>
      </c>
      <c r="F142" s="161" t="s">
        <v>145</v>
      </c>
      <c r="H142" s="162">
        <v>165.2</v>
      </c>
      <c r="I142" s="163"/>
      <c r="L142" s="158"/>
      <c r="M142" s="164"/>
      <c r="N142" s="165"/>
      <c r="O142" s="165"/>
      <c r="P142" s="165"/>
      <c r="Q142" s="165"/>
      <c r="R142" s="165"/>
      <c r="S142" s="165"/>
      <c r="T142" s="166"/>
      <c r="AT142" s="160" t="s">
        <v>144</v>
      </c>
      <c r="AU142" s="160" t="s">
        <v>86</v>
      </c>
      <c r="AV142" s="13" t="s">
        <v>86</v>
      </c>
      <c r="AW142" s="13" t="s">
        <v>30</v>
      </c>
      <c r="AX142" s="13" t="s">
        <v>80</v>
      </c>
      <c r="AY142" s="160" t="s">
        <v>135</v>
      </c>
    </row>
    <row r="143" spans="1:65" s="2" customFormat="1" ht="24">
      <c r="A143" s="32"/>
      <c r="B143" s="144"/>
      <c r="C143" s="145" t="s">
        <v>86</v>
      </c>
      <c r="D143" s="145" t="s">
        <v>137</v>
      </c>
      <c r="E143" s="146" t="s">
        <v>146</v>
      </c>
      <c r="F143" s="147" t="s">
        <v>147</v>
      </c>
      <c r="G143" s="148" t="s">
        <v>140</v>
      </c>
      <c r="H143" s="149">
        <v>70.8</v>
      </c>
      <c r="I143" s="150"/>
      <c r="J143" s="151">
        <f>ROUND(I143*H143,2)</f>
        <v>0</v>
      </c>
      <c r="K143" s="147" t="s">
        <v>141</v>
      </c>
      <c r="L143" s="33"/>
      <c r="M143" s="152" t="s">
        <v>1</v>
      </c>
      <c r="N143" s="153" t="s">
        <v>38</v>
      </c>
      <c r="O143" s="58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6" t="s">
        <v>142</v>
      </c>
      <c r="AT143" s="156" t="s">
        <v>137</v>
      </c>
      <c r="AU143" s="156" t="s">
        <v>86</v>
      </c>
      <c r="AY143" s="17" t="s">
        <v>135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80</v>
      </c>
      <c r="BK143" s="157">
        <f>ROUND(I143*H143,2)</f>
        <v>0</v>
      </c>
      <c r="BL143" s="17" t="s">
        <v>142</v>
      </c>
      <c r="BM143" s="156" t="s">
        <v>148</v>
      </c>
    </row>
    <row r="144" spans="1:65" s="13" customFormat="1">
      <c r="B144" s="158"/>
      <c r="D144" s="159" t="s">
        <v>144</v>
      </c>
      <c r="E144" s="160" t="s">
        <v>1</v>
      </c>
      <c r="F144" s="161" t="s">
        <v>149</v>
      </c>
      <c r="H144" s="162">
        <v>70.8</v>
      </c>
      <c r="I144" s="163"/>
      <c r="L144" s="158"/>
      <c r="M144" s="164"/>
      <c r="N144" s="165"/>
      <c r="O144" s="165"/>
      <c r="P144" s="165"/>
      <c r="Q144" s="165"/>
      <c r="R144" s="165"/>
      <c r="S144" s="165"/>
      <c r="T144" s="166"/>
      <c r="AT144" s="160" t="s">
        <v>144</v>
      </c>
      <c r="AU144" s="160" t="s">
        <v>86</v>
      </c>
      <c r="AV144" s="13" t="s">
        <v>86</v>
      </c>
      <c r="AW144" s="13" t="s">
        <v>30</v>
      </c>
      <c r="AX144" s="13" t="s">
        <v>80</v>
      </c>
      <c r="AY144" s="160" t="s">
        <v>135</v>
      </c>
    </row>
    <row r="145" spans="1:65" s="2" customFormat="1" ht="24">
      <c r="A145" s="32"/>
      <c r="B145" s="144"/>
      <c r="C145" s="145" t="s">
        <v>150</v>
      </c>
      <c r="D145" s="145" t="s">
        <v>137</v>
      </c>
      <c r="E145" s="146" t="s">
        <v>151</v>
      </c>
      <c r="F145" s="147" t="s">
        <v>152</v>
      </c>
      <c r="G145" s="148" t="s">
        <v>140</v>
      </c>
      <c r="H145" s="149">
        <v>111.092</v>
      </c>
      <c r="I145" s="150"/>
      <c r="J145" s="151">
        <f>ROUND(I145*H145,2)</f>
        <v>0</v>
      </c>
      <c r="K145" s="147" t="s">
        <v>141</v>
      </c>
      <c r="L145" s="33"/>
      <c r="M145" s="152" t="s">
        <v>1</v>
      </c>
      <c r="N145" s="153" t="s">
        <v>38</v>
      </c>
      <c r="O145" s="58"/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6" t="s">
        <v>142</v>
      </c>
      <c r="AT145" s="156" t="s">
        <v>137</v>
      </c>
      <c r="AU145" s="156" t="s">
        <v>86</v>
      </c>
      <c r="AY145" s="17" t="s">
        <v>135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80</v>
      </c>
      <c r="BK145" s="157">
        <f>ROUND(I145*H145,2)</f>
        <v>0</v>
      </c>
      <c r="BL145" s="17" t="s">
        <v>142</v>
      </c>
      <c r="BM145" s="156" t="s">
        <v>153</v>
      </c>
    </row>
    <row r="146" spans="1:65" s="13" customFormat="1">
      <c r="B146" s="158"/>
      <c r="D146" s="159" t="s">
        <v>144</v>
      </c>
      <c r="E146" s="160" t="s">
        <v>1</v>
      </c>
      <c r="F146" s="161" t="s">
        <v>154</v>
      </c>
      <c r="H146" s="162">
        <v>103.492</v>
      </c>
      <c r="I146" s="163"/>
      <c r="L146" s="158"/>
      <c r="M146" s="164"/>
      <c r="N146" s="165"/>
      <c r="O146" s="165"/>
      <c r="P146" s="165"/>
      <c r="Q146" s="165"/>
      <c r="R146" s="165"/>
      <c r="S146" s="165"/>
      <c r="T146" s="166"/>
      <c r="AT146" s="160" t="s">
        <v>144</v>
      </c>
      <c r="AU146" s="160" t="s">
        <v>86</v>
      </c>
      <c r="AV146" s="13" t="s">
        <v>86</v>
      </c>
      <c r="AW146" s="13" t="s">
        <v>30</v>
      </c>
      <c r="AX146" s="13" t="s">
        <v>73</v>
      </c>
      <c r="AY146" s="160" t="s">
        <v>135</v>
      </c>
    </row>
    <row r="147" spans="1:65" s="13" customFormat="1">
      <c r="B147" s="158"/>
      <c r="D147" s="159" t="s">
        <v>144</v>
      </c>
      <c r="E147" s="160" t="s">
        <v>1</v>
      </c>
      <c r="F147" s="161" t="s">
        <v>155</v>
      </c>
      <c r="H147" s="162">
        <v>7.6</v>
      </c>
      <c r="I147" s="163"/>
      <c r="L147" s="158"/>
      <c r="M147" s="164"/>
      <c r="N147" s="165"/>
      <c r="O147" s="165"/>
      <c r="P147" s="165"/>
      <c r="Q147" s="165"/>
      <c r="R147" s="165"/>
      <c r="S147" s="165"/>
      <c r="T147" s="166"/>
      <c r="AT147" s="160" t="s">
        <v>144</v>
      </c>
      <c r="AU147" s="160" t="s">
        <v>86</v>
      </c>
      <c r="AV147" s="13" t="s">
        <v>86</v>
      </c>
      <c r="AW147" s="13" t="s">
        <v>30</v>
      </c>
      <c r="AX147" s="13" t="s">
        <v>73</v>
      </c>
      <c r="AY147" s="160" t="s">
        <v>135</v>
      </c>
    </row>
    <row r="148" spans="1:65" s="14" customFormat="1">
      <c r="B148" s="167"/>
      <c r="D148" s="159" t="s">
        <v>144</v>
      </c>
      <c r="E148" s="168" t="s">
        <v>1</v>
      </c>
      <c r="F148" s="169" t="s">
        <v>156</v>
      </c>
      <c r="H148" s="170">
        <v>111.092</v>
      </c>
      <c r="I148" s="171"/>
      <c r="L148" s="167"/>
      <c r="M148" s="172"/>
      <c r="N148" s="173"/>
      <c r="O148" s="173"/>
      <c r="P148" s="173"/>
      <c r="Q148" s="173"/>
      <c r="R148" s="173"/>
      <c r="S148" s="173"/>
      <c r="T148" s="174"/>
      <c r="AT148" s="168" t="s">
        <v>144</v>
      </c>
      <c r="AU148" s="168" t="s">
        <v>86</v>
      </c>
      <c r="AV148" s="14" t="s">
        <v>142</v>
      </c>
      <c r="AW148" s="14" t="s">
        <v>30</v>
      </c>
      <c r="AX148" s="14" t="s">
        <v>80</v>
      </c>
      <c r="AY148" s="168" t="s">
        <v>135</v>
      </c>
    </row>
    <row r="149" spans="1:65" s="2" customFormat="1" ht="24">
      <c r="A149" s="32"/>
      <c r="B149" s="144"/>
      <c r="C149" s="145" t="s">
        <v>142</v>
      </c>
      <c r="D149" s="145" t="s">
        <v>137</v>
      </c>
      <c r="E149" s="146" t="s">
        <v>157</v>
      </c>
      <c r="F149" s="147" t="s">
        <v>158</v>
      </c>
      <c r="G149" s="148" t="s">
        <v>140</v>
      </c>
      <c r="H149" s="149">
        <v>165.2</v>
      </c>
      <c r="I149" s="150"/>
      <c r="J149" s="151">
        <f>ROUND(I149*H149,2)</f>
        <v>0</v>
      </c>
      <c r="K149" s="147" t="s">
        <v>141</v>
      </c>
      <c r="L149" s="33"/>
      <c r="M149" s="152" t="s">
        <v>1</v>
      </c>
      <c r="N149" s="153" t="s">
        <v>38</v>
      </c>
      <c r="O149" s="58"/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6" t="s">
        <v>142</v>
      </c>
      <c r="AT149" s="156" t="s">
        <v>137</v>
      </c>
      <c r="AU149" s="156" t="s">
        <v>86</v>
      </c>
      <c r="AY149" s="17" t="s">
        <v>135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80</v>
      </c>
      <c r="BK149" s="157">
        <f>ROUND(I149*H149,2)</f>
        <v>0</v>
      </c>
      <c r="BL149" s="17" t="s">
        <v>142</v>
      </c>
      <c r="BM149" s="156" t="s">
        <v>159</v>
      </c>
    </row>
    <row r="150" spans="1:65" s="2" customFormat="1" ht="21.75" customHeight="1">
      <c r="A150" s="32"/>
      <c r="B150" s="144"/>
      <c r="C150" s="145" t="s">
        <v>160</v>
      </c>
      <c r="D150" s="145" t="s">
        <v>137</v>
      </c>
      <c r="E150" s="146" t="s">
        <v>161</v>
      </c>
      <c r="F150" s="147" t="s">
        <v>162</v>
      </c>
      <c r="G150" s="148" t="s">
        <v>140</v>
      </c>
      <c r="H150" s="149">
        <v>165.2</v>
      </c>
      <c r="I150" s="150"/>
      <c r="J150" s="151">
        <f>ROUND(I150*H150,2)</f>
        <v>0</v>
      </c>
      <c r="K150" s="147" t="s">
        <v>141</v>
      </c>
      <c r="L150" s="33"/>
      <c r="M150" s="152" t="s">
        <v>1</v>
      </c>
      <c r="N150" s="153" t="s">
        <v>38</v>
      </c>
      <c r="O150" s="58"/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6" t="s">
        <v>142</v>
      </c>
      <c r="AT150" s="156" t="s">
        <v>137</v>
      </c>
      <c r="AU150" s="156" t="s">
        <v>86</v>
      </c>
      <c r="AY150" s="17" t="s">
        <v>135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7" t="s">
        <v>80</v>
      </c>
      <c r="BK150" s="157">
        <f>ROUND(I150*H150,2)</f>
        <v>0</v>
      </c>
      <c r="BL150" s="17" t="s">
        <v>142</v>
      </c>
      <c r="BM150" s="156" t="s">
        <v>163</v>
      </c>
    </row>
    <row r="151" spans="1:65" s="2" customFormat="1" ht="24">
      <c r="A151" s="32"/>
      <c r="B151" s="144"/>
      <c r="C151" s="145" t="s">
        <v>164</v>
      </c>
      <c r="D151" s="145" t="s">
        <v>137</v>
      </c>
      <c r="E151" s="146" t="s">
        <v>165</v>
      </c>
      <c r="F151" s="147" t="s">
        <v>166</v>
      </c>
      <c r="G151" s="148" t="s">
        <v>167</v>
      </c>
      <c r="H151" s="149">
        <v>236</v>
      </c>
      <c r="I151" s="150"/>
      <c r="J151" s="151">
        <f>ROUND(I151*H151,2)</f>
        <v>0</v>
      </c>
      <c r="K151" s="147" t="s">
        <v>141</v>
      </c>
      <c r="L151" s="33"/>
      <c r="M151" s="152" t="s">
        <v>1</v>
      </c>
      <c r="N151" s="153" t="s">
        <v>38</v>
      </c>
      <c r="O151" s="58"/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6" t="s">
        <v>142</v>
      </c>
      <c r="AT151" s="156" t="s">
        <v>137</v>
      </c>
      <c r="AU151" s="156" t="s">
        <v>86</v>
      </c>
      <c r="AY151" s="17" t="s">
        <v>135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80</v>
      </c>
      <c r="BK151" s="157">
        <f>ROUND(I151*H151,2)</f>
        <v>0</v>
      </c>
      <c r="BL151" s="17" t="s">
        <v>142</v>
      </c>
      <c r="BM151" s="156" t="s">
        <v>168</v>
      </c>
    </row>
    <row r="152" spans="1:65" s="13" customFormat="1">
      <c r="B152" s="158"/>
      <c r="D152" s="159" t="s">
        <v>144</v>
      </c>
      <c r="E152" s="160" t="s">
        <v>1</v>
      </c>
      <c r="F152" s="161" t="s">
        <v>169</v>
      </c>
      <c r="H152" s="162">
        <v>236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144</v>
      </c>
      <c r="AU152" s="160" t="s">
        <v>86</v>
      </c>
      <c r="AV152" s="13" t="s">
        <v>86</v>
      </c>
      <c r="AW152" s="13" t="s">
        <v>30</v>
      </c>
      <c r="AX152" s="13" t="s">
        <v>80</v>
      </c>
      <c r="AY152" s="160" t="s">
        <v>135</v>
      </c>
    </row>
    <row r="153" spans="1:65" s="2" customFormat="1" ht="21.75" customHeight="1">
      <c r="A153" s="32"/>
      <c r="B153" s="144"/>
      <c r="C153" s="145" t="s">
        <v>170</v>
      </c>
      <c r="D153" s="145" t="s">
        <v>137</v>
      </c>
      <c r="E153" s="146" t="s">
        <v>171</v>
      </c>
      <c r="F153" s="147" t="s">
        <v>172</v>
      </c>
      <c r="G153" s="148" t="s">
        <v>167</v>
      </c>
      <c r="H153" s="149">
        <v>236</v>
      </c>
      <c r="I153" s="150"/>
      <c r="J153" s="151">
        <f>ROUND(I153*H153,2)</f>
        <v>0</v>
      </c>
      <c r="K153" s="147" t="s">
        <v>141</v>
      </c>
      <c r="L153" s="33"/>
      <c r="M153" s="152" t="s">
        <v>1</v>
      </c>
      <c r="N153" s="153" t="s">
        <v>38</v>
      </c>
      <c r="O153" s="58"/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6" t="s">
        <v>142</v>
      </c>
      <c r="AT153" s="156" t="s">
        <v>137</v>
      </c>
      <c r="AU153" s="156" t="s">
        <v>86</v>
      </c>
      <c r="AY153" s="17" t="s">
        <v>135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80</v>
      </c>
      <c r="BK153" s="157">
        <f>ROUND(I153*H153,2)</f>
        <v>0</v>
      </c>
      <c r="BL153" s="17" t="s">
        <v>142</v>
      </c>
      <c r="BM153" s="156" t="s">
        <v>173</v>
      </c>
    </row>
    <row r="154" spans="1:65" s="2" customFormat="1" ht="16.5" customHeight="1">
      <c r="A154" s="32"/>
      <c r="B154" s="144"/>
      <c r="C154" s="175" t="s">
        <v>174</v>
      </c>
      <c r="D154" s="175" t="s">
        <v>175</v>
      </c>
      <c r="E154" s="176" t="s">
        <v>176</v>
      </c>
      <c r="F154" s="177" t="s">
        <v>177</v>
      </c>
      <c r="G154" s="178" t="s">
        <v>178</v>
      </c>
      <c r="H154" s="179">
        <v>5.9</v>
      </c>
      <c r="I154" s="180"/>
      <c r="J154" s="181">
        <f>ROUND(I154*H154,2)</f>
        <v>0</v>
      </c>
      <c r="K154" s="177" t="s">
        <v>141</v>
      </c>
      <c r="L154" s="182"/>
      <c r="M154" s="183" t="s">
        <v>1</v>
      </c>
      <c r="N154" s="184" t="s">
        <v>38</v>
      </c>
      <c r="O154" s="58"/>
      <c r="P154" s="154">
        <f>O154*H154</f>
        <v>0</v>
      </c>
      <c r="Q154" s="154">
        <v>1E-3</v>
      </c>
      <c r="R154" s="154">
        <f>Q154*H154</f>
        <v>5.9000000000000007E-3</v>
      </c>
      <c r="S154" s="154">
        <v>0</v>
      </c>
      <c r="T154" s="155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6" t="s">
        <v>174</v>
      </c>
      <c r="AT154" s="156" t="s">
        <v>175</v>
      </c>
      <c r="AU154" s="156" t="s">
        <v>86</v>
      </c>
      <c r="AY154" s="17" t="s">
        <v>135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80</v>
      </c>
      <c r="BK154" s="157">
        <f>ROUND(I154*H154,2)</f>
        <v>0</v>
      </c>
      <c r="BL154" s="17" t="s">
        <v>142</v>
      </c>
      <c r="BM154" s="156" t="s">
        <v>179</v>
      </c>
    </row>
    <row r="155" spans="1:65" s="13" customFormat="1">
      <c r="B155" s="158"/>
      <c r="D155" s="159" t="s">
        <v>144</v>
      </c>
      <c r="E155" s="160" t="s">
        <v>1</v>
      </c>
      <c r="F155" s="161" t="s">
        <v>180</v>
      </c>
      <c r="H155" s="162">
        <v>5.9</v>
      </c>
      <c r="I155" s="163"/>
      <c r="L155" s="158"/>
      <c r="M155" s="164"/>
      <c r="N155" s="165"/>
      <c r="O155" s="165"/>
      <c r="P155" s="165"/>
      <c r="Q155" s="165"/>
      <c r="R155" s="165"/>
      <c r="S155" s="165"/>
      <c r="T155" s="166"/>
      <c r="AT155" s="160" t="s">
        <v>144</v>
      </c>
      <c r="AU155" s="160" t="s">
        <v>86</v>
      </c>
      <c r="AV155" s="13" t="s">
        <v>86</v>
      </c>
      <c r="AW155" s="13" t="s">
        <v>30</v>
      </c>
      <c r="AX155" s="13" t="s">
        <v>80</v>
      </c>
      <c r="AY155" s="160" t="s">
        <v>135</v>
      </c>
    </row>
    <row r="156" spans="1:65" s="12" customFormat="1" ht="22.9" customHeight="1">
      <c r="B156" s="131"/>
      <c r="D156" s="132" t="s">
        <v>72</v>
      </c>
      <c r="E156" s="142" t="s">
        <v>181</v>
      </c>
      <c r="F156" s="142" t="s">
        <v>182</v>
      </c>
      <c r="I156" s="134"/>
      <c r="J156" s="143">
        <f>BK156</f>
        <v>0</v>
      </c>
      <c r="L156" s="131"/>
      <c r="M156" s="136"/>
      <c r="N156" s="137"/>
      <c r="O156" s="137"/>
      <c r="P156" s="138">
        <f>SUM(P157:P200)</f>
        <v>0</v>
      </c>
      <c r="Q156" s="137"/>
      <c r="R156" s="138">
        <f>SUM(R157:R200)</f>
        <v>0</v>
      </c>
      <c r="S156" s="137"/>
      <c r="T156" s="139">
        <f>SUM(T157:T200)</f>
        <v>875.93840300000011</v>
      </c>
      <c r="AR156" s="132" t="s">
        <v>80</v>
      </c>
      <c r="AT156" s="140" t="s">
        <v>72</v>
      </c>
      <c r="AU156" s="140" t="s">
        <v>80</v>
      </c>
      <c r="AY156" s="132" t="s">
        <v>135</v>
      </c>
      <c r="BK156" s="141">
        <f>SUM(BK157:BK200)</f>
        <v>0</v>
      </c>
    </row>
    <row r="157" spans="1:65" s="2" customFormat="1" ht="24">
      <c r="A157" s="32"/>
      <c r="B157" s="144"/>
      <c r="C157" s="145" t="s">
        <v>181</v>
      </c>
      <c r="D157" s="145" t="s">
        <v>137</v>
      </c>
      <c r="E157" s="146" t="s">
        <v>183</v>
      </c>
      <c r="F157" s="147" t="s">
        <v>184</v>
      </c>
      <c r="G157" s="148" t="s">
        <v>185</v>
      </c>
      <c r="H157" s="149">
        <v>1</v>
      </c>
      <c r="I157" s="150"/>
      <c r="J157" s="151">
        <f>ROUND(I157*H157,2)</f>
        <v>0</v>
      </c>
      <c r="K157" s="147" t="s">
        <v>1</v>
      </c>
      <c r="L157" s="33"/>
      <c r="M157" s="152" t="s">
        <v>1</v>
      </c>
      <c r="N157" s="153" t="s">
        <v>38</v>
      </c>
      <c r="O157" s="58"/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6" t="s">
        <v>142</v>
      </c>
      <c r="AT157" s="156" t="s">
        <v>137</v>
      </c>
      <c r="AU157" s="156" t="s">
        <v>86</v>
      </c>
      <c r="AY157" s="17" t="s">
        <v>135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7" t="s">
        <v>80</v>
      </c>
      <c r="BK157" s="157">
        <f>ROUND(I157*H157,2)</f>
        <v>0</v>
      </c>
      <c r="BL157" s="17" t="s">
        <v>142</v>
      </c>
      <c r="BM157" s="156" t="s">
        <v>186</v>
      </c>
    </row>
    <row r="158" spans="1:65" s="2" customFormat="1" ht="24">
      <c r="A158" s="32"/>
      <c r="B158" s="144"/>
      <c r="C158" s="145" t="s">
        <v>187</v>
      </c>
      <c r="D158" s="145" t="s">
        <v>137</v>
      </c>
      <c r="E158" s="146" t="s">
        <v>188</v>
      </c>
      <c r="F158" s="147" t="s">
        <v>189</v>
      </c>
      <c r="G158" s="148" t="s">
        <v>185</v>
      </c>
      <c r="H158" s="149">
        <v>1</v>
      </c>
      <c r="I158" s="150"/>
      <c r="J158" s="151">
        <f>ROUND(I158*H158,2)</f>
        <v>0</v>
      </c>
      <c r="K158" s="147" t="s">
        <v>1</v>
      </c>
      <c r="L158" s="33"/>
      <c r="M158" s="152" t="s">
        <v>1</v>
      </c>
      <c r="N158" s="153" t="s">
        <v>38</v>
      </c>
      <c r="O158" s="58"/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6" t="s">
        <v>142</v>
      </c>
      <c r="AT158" s="156" t="s">
        <v>137</v>
      </c>
      <c r="AU158" s="156" t="s">
        <v>86</v>
      </c>
      <c r="AY158" s="17" t="s">
        <v>135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80</v>
      </c>
      <c r="BK158" s="157">
        <f>ROUND(I158*H158,2)</f>
        <v>0</v>
      </c>
      <c r="BL158" s="17" t="s">
        <v>142</v>
      </c>
      <c r="BM158" s="156" t="s">
        <v>190</v>
      </c>
    </row>
    <row r="159" spans="1:65" s="2" customFormat="1" ht="24">
      <c r="A159" s="32"/>
      <c r="B159" s="144"/>
      <c r="C159" s="145" t="s">
        <v>191</v>
      </c>
      <c r="D159" s="145" t="s">
        <v>137</v>
      </c>
      <c r="E159" s="146" t="s">
        <v>192</v>
      </c>
      <c r="F159" s="147" t="s">
        <v>193</v>
      </c>
      <c r="G159" s="148" t="s">
        <v>140</v>
      </c>
      <c r="H159" s="149">
        <v>9.6630000000000003</v>
      </c>
      <c r="I159" s="150"/>
      <c r="J159" s="151">
        <f>ROUND(I159*H159,2)</f>
        <v>0</v>
      </c>
      <c r="K159" s="147" t="s">
        <v>141</v>
      </c>
      <c r="L159" s="33"/>
      <c r="M159" s="152" t="s">
        <v>1</v>
      </c>
      <c r="N159" s="153" t="s">
        <v>38</v>
      </c>
      <c r="O159" s="58"/>
      <c r="P159" s="154">
        <f>O159*H159</f>
        <v>0</v>
      </c>
      <c r="Q159" s="154">
        <v>0</v>
      </c>
      <c r="R159" s="154">
        <f>Q159*H159</f>
        <v>0</v>
      </c>
      <c r="S159" s="154">
        <v>2.5</v>
      </c>
      <c r="T159" s="155">
        <f>S159*H159</f>
        <v>24.157499999999999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6" t="s">
        <v>142</v>
      </c>
      <c r="AT159" s="156" t="s">
        <v>137</v>
      </c>
      <c r="AU159" s="156" t="s">
        <v>86</v>
      </c>
      <c r="AY159" s="17" t="s">
        <v>135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80</v>
      </c>
      <c r="BK159" s="157">
        <f>ROUND(I159*H159,2)</f>
        <v>0</v>
      </c>
      <c r="BL159" s="17" t="s">
        <v>142</v>
      </c>
      <c r="BM159" s="156" t="s">
        <v>194</v>
      </c>
    </row>
    <row r="160" spans="1:65" s="13" customFormat="1">
      <c r="B160" s="158"/>
      <c r="D160" s="159" t="s">
        <v>144</v>
      </c>
      <c r="E160" s="160" t="s">
        <v>1</v>
      </c>
      <c r="F160" s="161" t="s">
        <v>195</v>
      </c>
      <c r="H160" s="162">
        <v>9.6630000000000003</v>
      </c>
      <c r="I160" s="163"/>
      <c r="L160" s="158"/>
      <c r="M160" s="164"/>
      <c r="N160" s="165"/>
      <c r="O160" s="165"/>
      <c r="P160" s="165"/>
      <c r="Q160" s="165"/>
      <c r="R160" s="165"/>
      <c r="S160" s="165"/>
      <c r="T160" s="166"/>
      <c r="AT160" s="160" t="s">
        <v>144</v>
      </c>
      <c r="AU160" s="160" t="s">
        <v>86</v>
      </c>
      <c r="AV160" s="13" t="s">
        <v>86</v>
      </c>
      <c r="AW160" s="13" t="s">
        <v>30</v>
      </c>
      <c r="AX160" s="13" t="s">
        <v>80</v>
      </c>
      <c r="AY160" s="160" t="s">
        <v>135</v>
      </c>
    </row>
    <row r="161" spans="1:65" s="2" customFormat="1" ht="21.75" customHeight="1">
      <c r="A161" s="32"/>
      <c r="B161" s="144"/>
      <c r="C161" s="145" t="s">
        <v>196</v>
      </c>
      <c r="D161" s="145" t="s">
        <v>137</v>
      </c>
      <c r="E161" s="146" t="s">
        <v>197</v>
      </c>
      <c r="F161" s="147" t="s">
        <v>198</v>
      </c>
      <c r="G161" s="148" t="s">
        <v>167</v>
      </c>
      <c r="H161" s="149">
        <v>71.13</v>
      </c>
      <c r="I161" s="150"/>
      <c r="J161" s="151">
        <f>ROUND(I161*H161,2)</f>
        <v>0</v>
      </c>
      <c r="K161" s="147" t="s">
        <v>141</v>
      </c>
      <c r="L161" s="33"/>
      <c r="M161" s="152" t="s">
        <v>1</v>
      </c>
      <c r="N161" s="153" t="s">
        <v>38</v>
      </c>
      <c r="O161" s="58"/>
      <c r="P161" s="154">
        <f>O161*H161</f>
        <v>0</v>
      </c>
      <c r="Q161" s="154">
        <v>0</v>
      </c>
      <c r="R161" s="154">
        <f>Q161*H161</f>
        <v>0</v>
      </c>
      <c r="S161" s="154">
        <v>0.26100000000000001</v>
      </c>
      <c r="T161" s="155">
        <f>S161*H161</f>
        <v>18.56493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6" t="s">
        <v>142</v>
      </c>
      <c r="AT161" s="156" t="s">
        <v>137</v>
      </c>
      <c r="AU161" s="156" t="s">
        <v>86</v>
      </c>
      <c r="AY161" s="17" t="s">
        <v>135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80</v>
      </c>
      <c r="BK161" s="157">
        <f>ROUND(I161*H161,2)</f>
        <v>0</v>
      </c>
      <c r="BL161" s="17" t="s">
        <v>142</v>
      </c>
      <c r="BM161" s="156" t="s">
        <v>199</v>
      </c>
    </row>
    <row r="162" spans="1:65" s="13" customFormat="1">
      <c r="B162" s="158"/>
      <c r="D162" s="159" t="s">
        <v>144</v>
      </c>
      <c r="E162" s="160" t="s">
        <v>1</v>
      </c>
      <c r="F162" s="161" t="s">
        <v>200</v>
      </c>
      <c r="H162" s="162">
        <v>71.13</v>
      </c>
      <c r="I162" s="163"/>
      <c r="L162" s="158"/>
      <c r="M162" s="164"/>
      <c r="N162" s="165"/>
      <c r="O162" s="165"/>
      <c r="P162" s="165"/>
      <c r="Q162" s="165"/>
      <c r="R162" s="165"/>
      <c r="S162" s="165"/>
      <c r="T162" s="166"/>
      <c r="AT162" s="160" t="s">
        <v>144</v>
      </c>
      <c r="AU162" s="160" t="s">
        <v>86</v>
      </c>
      <c r="AV162" s="13" t="s">
        <v>86</v>
      </c>
      <c r="AW162" s="13" t="s">
        <v>30</v>
      </c>
      <c r="AX162" s="13" t="s">
        <v>80</v>
      </c>
      <c r="AY162" s="160" t="s">
        <v>135</v>
      </c>
    </row>
    <row r="163" spans="1:65" s="2" customFormat="1" ht="24">
      <c r="A163" s="32"/>
      <c r="B163" s="144"/>
      <c r="C163" s="145" t="s">
        <v>201</v>
      </c>
      <c r="D163" s="145" t="s">
        <v>137</v>
      </c>
      <c r="E163" s="146" t="s">
        <v>202</v>
      </c>
      <c r="F163" s="147" t="s">
        <v>203</v>
      </c>
      <c r="G163" s="148" t="s">
        <v>140</v>
      </c>
      <c r="H163" s="149">
        <v>353.62700000000001</v>
      </c>
      <c r="I163" s="150"/>
      <c r="J163" s="151">
        <f>ROUND(I163*H163,2)</f>
        <v>0</v>
      </c>
      <c r="K163" s="147" t="s">
        <v>141</v>
      </c>
      <c r="L163" s="33"/>
      <c r="M163" s="152" t="s">
        <v>1</v>
      </c>
      <c r="N163" s="153" t="s">
        <v>38</v>
      </c>
      <c r="O163" s="58"/>
      <c r="P163" s="154">
        <f>O163*H163</f>
        <v>0</v>
      </c>
      <c r="Q163" s="154">
        <v>0</v>
      </c>
      <c r="R163" s="154">
        <f>Q163*H163</f>
        <v>0</v>
      </c>
      <c r="S163" s="154">
        <v>1.8</v>
      </c>
      <c r="T163" s="155">
        <f>S163*H163</f>
        <v>636.52859999999998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6" t="s">
        <v>142</v>
      </c>
      <c r="AT163" s="156" t="s">
        <v>137</v>
      </c>
      <c r="AU163" s="156" t="s">
        <v>86</v>
      </c>
      <c r="AY163" s="17" t="s">
        <v>135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7" t="s">
        <v>80</v>
      </c>
      <c r="BK163" s="157">
        <f>ROUND(I163*H163,2)</f>
        <v>0</v>
      </c>
      <c r="BL163" s="17" t="s">
        <v>142</v>
      </c>
      <c r="BM163" s="156" t="s">
        <v>204</v>
      </c>
    </row>
    <row r="164" spans="1:65" s="13" customFormat="1">
      <c r="B164" s="158"/>
      <c r="D164" s="159" t="s">
        <v>144</v>
      </c>
      <c r="E164" s="160" t="s">
        <v>1</v>
      </c>
      <c r="F164" s="161" t="s">
        <v>205</v>
      </c>
      <c r="H164" s="162">
        <v>357.07600000000002</v>
      </c>
      <c r="I164" s="163"/>
      <c r="L164" s="158"/>
      <c r="M164" s="164"/>
      <c r="N164" s="165"/>
      <c r="O164" s="165"/>
      <c r="P164" s="165"/>
      <c r="Q164" s="165"/>
      <c r="R164" s="165"/>
      <c r="S164" s="165"/>
      <c r="T164" s="166"/>
      <c r="AT164" s="160" t="s">
        <v>144</v>
      </c>
      <c r="AU164" s="160" t="s">
        <v>86</v>
      </c>
      <c r="AV164" s="13" t="s">
        <v>86</v>
      </c>
      <c r="AW164" s="13" t="s">
        <v>30</v>
      </c>
      <c r="AX164" s="13" t="s">
        <v>73</v>
      </c>
      <c r="AY164" s="160" t="s">
        <v>135</v>
      </c>
    </row>
    <row r="165" spans="1:65" s="13" customFormat="1">
      <c r="B165" s="158"/>
      <c r="D165" s="159" t="s">
        <v>144</v>
      </c>
      <c r="E165" s="160" t="s">
        <v>1</v>
      </c>
      <c r="F165" s="161" t="s">
        <v>206</v>
      </c>
      <c r="H165" s="162">
        <v>23.954999999999998</v>
      </c>
      <c r="I165" s="163"/>
      <c r="L165" s="158"/>
      <c r="M165" s="164"/>
      <c r="N165" s="165"/>
      <c r="O165" s="165"/>
      <c r="P165" s="165"/>
      <c r="Q165" s="165"/>
      <c r="R165" s="165"/>
      <c r="S165" s="165"/>
      <c r="T165" s="166"/>
      <c r="AT165" s="160" t="s">
        <v>144</v>
      </c>
      <c r="AU165" s="160" t="s">
        <v>86</v>
      </c>
      <c r="AV165" s="13" t="s">
        <v>86</v>
      </c>
      <c r="AW165" s="13" t="s">
        <v>30</v>
      </c>
      <c r="AX165" s="13" t="s">
        <v>73</v>
      </c>
      <c r="AY165" s="160" t="s">
        <v>135</v>
      </c>
    </row>
    <row r="166" spans="1:65" s="13" customFormat="1">
      <c r="B166" s="158"/>
      <c r="D166" s="159" t="s">
        <v>144</v>
      </c>
      <c r="E166" s="160" t="s">
        <v>1</v>
      </c>
      <c r="F166" s="161" t="s">
        <v>207</v>
      </c>
      <c r="H166" s="162">
        <v>-24.738</v>
      </c>
      <c r="I166" s="163"/>
      <c r="L166" s="158"/>
      <c r="M166" s="164"/>
      <c r="N166" s="165"/>
      <c r="O166" s="165"/>
      <c r="P166" s="165"/>
      <c r="Q166" s="165"/>
      <c r="R166" s="165"/>
      <c r="S166" s="165"/>
      <c r="T166" s="166"/>
      <c r="AT166" s="160" t="s">
        <v>144</v>
      </c>
      <c r="AU166" s="160" t="s">
        <v>86</v>
      </c>
      <c r="AV166" s="13" t="s">
        <v>86</v>
      </c>
      <c r="AW166" s="13" t="s">
        <v>30</v>
      </c>
      <c r="AX166" s="13" t="s">
        <v>73</v>
      </c>
      <c r="AY166" s="160" t="s">
        <v>135</v>
      </c>
    </row>
    <row r="167" spans="1:65" s="13" customFormat="1">
      <c r="B167" s="158"/>
      <c r="D167" s="159" t="s">
        <v>144</v>
      </c>
      <c r="E167" s="160" t="s">
        <v>1</v>
      </c>
      <c r="F167" s="161" t="s">
        <v>208</v>
      </c>
      <c r="H167" s="162">
        <v>-5.516</v>
      </c>
      <c r="I167" s="163"/>
      <c r="L167" s="158"/>
      <c r="M167" s="164"/>
      <c r="N167" s="165"/>
      <c r="O167" s="165"/>
      <c r="P167" s="165"/>
      <c r="Q167" s="165"/>
      <c r="R167" s="165"/>
      <c r="S167" s="165"/>
      <c r="T167" s="166"/>
      <c r="AT167" s="160" t="s">
        <v>144</v>
      </c>
      <c r="AU167" s="160" t="s">
        <v>86</v>
      </c>
      <c r="AV167" s="13" t="s">
        <v>86</v>
      </c>
      <c r="AW167" s="13" t="s">
        <v>30</v>
      </c>
      <c r="AX167" s="13" t="s">
        <v>73</v>
      </c>
      <c r="AY167" s="160" t="s">
        <v>135</v>
      </c>
    </row>
    <row r="168" spans="1:65" s="13" customFormat="1">
      <c r="B168" s="158"/>
      <c r="D168" s="159" t="s">
        <v>144</v>
      </c>
      <c r="E168" s="160" t="s">
        <v>1</v>
      </c>
      <c r="F168" s="161" t="s">
        <v>209</v>
      </c>
      <c r="H168" s="162">
        <v>2.85</v>
      </c>
      <c r="I168" s="163"/>
      <c r="L168" s="158"/>
      <c r="M168" s="164"/>
      <c r="N168" s="165"/>
      <c r="O168" s="165"/>
      <c r="P168" s="165"/>
      <c r="Q168" s="165"/>
      <c r="R168" s="165"/>
      <c r="S168" s="165"/>
      <c r="T168" s="166"/>
      <c r="AT168" s="160" t="s">
        <v>144</v>
      </c>
      <c r="AU168" s="160" t="s">
        <v>86</v>
      </c>
      <c r="AV168" s="13" t="s">
        <v>86</v>
      </c>
      <c r="AW168" s="13" t="s">
        <v>30</v>
      </c>
      <c r="AX168" s="13" t="s">
        <v>73</v>
      </c>
      <c r="AY168" s="160" t="s">
        <v>135</v>
      </c>
    </row>
    <row r="169" spans="1:65" s="14" customFormat="1">
      <c r="B169" s="167"/>
      <c r="D169" s="159" t="s">
        <v>144</v>
      </c>
      <c r="E169" s="168" t="s">
        <v>1</v>
      </c>
      <c r="F169" s="169" t="s">
        <v>156</v>
      </c>
      <c r="H169" s="170">
        <v>353.62700000000001</v>
      </c>
      <c r="I169" s="171"/>
      <c r="L169" s="167"/>
      <c r="M169" s="172"/>
      <c r="N169" s="173"/>
      <c r="O169" s="173"/>
      <c r="P169" s="173"/>
      <c r="Q169" s="173"/>
      <c r="R169" s="173"/>
      <c r="S169" s="173"/>
      <c r="T169" s="174"/>
      <c r="AT169" s="168" t="s">
        <v>144</v>
      </c>
      <c r="AU169" s="168" t="s">
        <v>86</v>
      </c>
      <c r="AV169" s="14" t="s">
        <v>142</v>
      </c>
      <c r="AW169" s="14" t="s">
        <v>30</v>
      </c>
      <c r="AX169" s="14" t="s">
        <v>80</v>
      </c>
      <c r="AY169" s="168" t="s">
        <v>135</v>
      </c>
    </row>
    <row r="170" spans="1:65" s="2" customFormat="1" ht="24">
      <c r="A170" s="32"/>
      <c r="B170" s="144"/>
      <c r="C170" s="145" t="s">
        <v>210</v>
      </c>
      <c r="D170" s="145" t="s">
        <v>137</v>
      </c>
      <c r="E170" s="146" t="s">
        <v>211</v>
      </c>
      <c r="F170" s="147" t="s">
        <v>212</v>
      </c>
      <c r="G170" s="148" t="s">
        <v>140</v>
      </c>
      <c r="H170" s="149">
        <v>4.05</v>
      </c>
      <c r="I170" s="150"/>
      <c r="J170" s="151">
        <f>ROUND(I170*H170,2)</f>
        <v>0</v>
      </c>
      <c r="K170" s="147" t="s">
        <v>141</v>
      </c>
      <c r="L170" s="33"/>
      <c r="M170" s="152" t="s">
        <v>1</v>
      </c>
      <c r="N170" s="153" t="s">
        <v>38</v>
      </c>
      <c r="O170" s="58"/>
      <c r="P170" s="154">
        <f>O170*H170</f>
        <v>0</v>
      </c>
      <c r="Q170" s="154">
        <v>0</v>
      </c>
      <c r="R170" s="154">
        <f>Q170*H170</f>
        <v>0</v>
      </c>
      <c r="S170" s="154">
        <v>1.5940000000000001</v>
      </c>
      <c r="T170" s="155">
        <f>S170*H170</f>
        <v>6.4557000000000002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6" t="s">
        <v>142</v>
      </c>
      <c r="AT170" s="156" t="s">
        <v>137</v>
      </c>
      <c r="AU170" s="156" t="s">
        <v>86</v>
      </c>
      <c r="AY170" s="17" t="s">
        <v>135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7" t="s">
        <v>80</v>
      </c>
      <c r="BK170" s="157">
        <f>ROUND(I170*H170,2)</f>
        <v>0</v>
      </c>
      <c r="BL170" s="17" t="s">
        <v>142</v>
      </c>
      <c r="BM170" s="156" t="s">
        <v>213</v>
      </c>
    </row>
    <row r="171" spans="1:65" s="13" customFormat="1">
      <c r="B171" s="158"/>
      <c r="D171" s="159" t="s">
        <v>144</v>
      </c>
      <c r="E171" s="160" t="s">
        <v>1</v>
      </c>
      <c r="F171" s="161" t="s">
        <v>214</v>
      </c>
      <c r="H171" s="162">
        <v>4.05</v>
      </c>
      <c r="I171" s="163"/>
      <c r="L171" s="158"/>
      <c r="M171" s="164"/>
      <c r="N171" s="165"/>
      <c r="O171" s="165"/>
      <c r="P171" s="165"/>
      <c r="Q171" s="165"/>
      <c r="R171" s="165"/>
      <c r="S171" s="165"/>
      <c r="T171" s="166"/>
      <c r="AT171" s="160" t="s">
        <v>144</v>
      </c>
      <c r="AU171" s="160" t="s">
        <v>86</v>
      </c>
      <c r="AV171" s="13" t="s">
        <v>86</v>
      </c>
      <c r="AW171" s="13" t="s">
        <v>30</v>
      </c>
      <c r="AX171" s="13" t="s">
        <v>80</v>
      </c>
      <c r="AY171" s="160" t="s">
        <v>135</v>
      </c>
    </row>
    <row r="172" spans="1:65" s="2" customFormat="1" ht="24">
      <c r="A172" s="32"/>
      <c r="B172" s="144"/>
      <c r="C172" s="145" t="s">
        <v>8</v>
      </c>
      <c r="D172" s="145" t="s">
        <v>137</v>
      </c>
      <c r="E172" s="146" t="s">
        <v>215</v>
      </c>
      <c r="F172" s="147" t="s">
        <v>216</v>
      </c>
      <c r="G172" s="148" t="s">
        <v>217</v>
      </c>
      <c r="H172" s="149">
        <v>33.049999999999997</v>
      </c>
      <c r="I172" s="150"/>
      <c r="J172" s="151">
        <f>ROUND(I172*H172,2)</f>
        <v>0</v>
      </c>
      <c r="K172" s="147" t="s">
        <v>141</v>
      </c>
      <c r="L172" s="33"/>
      <c r="M172" s="152" t="s">
        <v>1</v>
      </c>
      <c r="N172" s="153" t="s">
        <v>38</v>
      </c>
      <c r="O172" s="58"/>
      <c r="P172" s="154">
        <f>O172*H172</f>
        <v>0</v>
      </c>
      <c r="Q172" s="154">
        <v>0</v>
      </c>
      <c r="R172" s="154">
        <f>Q172*H172</f>
        <v>0</v>
      </c>
      <c r="S172" s="154">
        <v>0.112</v>
      </c>
      <c r="T172" s="155">
        <f>S172*H172</f>
        <v>3.7015999999999996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6" t="s">
        <v>142</v>
      </c>
      <c r="AT172" s="156" t="s">
        <v>137</v>
      </c>
      <c r="AU172" s="156" t="s">
        <v>86</v>
      </c>
      <c r="AY172" s="17" t="s">
        <v>135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80</v>
      </c>
      <c r="BK172" s="157">
        <f>ROUND(I172*H172,2)</f>
        <v>0</v>
      </c>
      <c r="BL172" s="17" t="s">
        <v>142</v>
      </c>
      <c r="BM172" s="156" t="s">
        <v>218</v>
      </c>
    </row>
    <row r="173" spans="1:65" s="13" customFormat="1">
      <c r="B173" s="158"/>
      <c r="D173" s="159" t="s">
        <v>144</v>
      </c>
      <c r="E173" s="160" t="s">
        <v>1</v>
      </c>
      <c r="F173" s="161" t="s">
        <v>219</v>
      </c>
      <c r="H173" s="162">
        <v>33.049999999999997</v>
      </c>
      <c r="I173" s="163"/>
      <c r="L173" s="158"/>
      <c r="M173" s="164"/>
      <c r="N173" s="165"/>
      <c r="O173" s="165"/>
      <c r="P173" s="165"/>
      <c r="Q173" s="165"/>
      <c r="R173" s="165"/>
      <c r="S173" s="165"/>
      <c r="T173" s="166"/>
      <c r="AT173" s="160" t="s">
        <v>144</v>
      </c>
      <c r="AU173" s="160" t="s">
        <v>86</v>
      </c>
      <c r="AV173" s="13" t="s">
        <v>86</v>
      </c>
      <c r="AW173" s="13" t="s">
        <v>30</v>
      </c>
      <c r="AX173" s="13" t="s">
        <v>80</v>
      </c>
      <c r="AY173" s="160" t="s">
        <v>135</v>
      </c>
    </row>
    <row r="174" spans="1:65" s="2" customFormat="1" ht="24">
      <c r="A174" s="32"/>
      <c r="B174" s="144"/>
      <c r="C174" s="145" t="s">
        <v>220</v>
      </c>
      <c r="D174" s="145" t="s">
        <v>137</v>
      </c>
      <c r="E174" s="146" t="s">
        <v>221</v>
      </c>
      <c r="F174" s="147" t="s">
        <v>222</v>
      </c>
      <c r="G174" s="148" t="s">
        <v>167</v>
      </c>
      <c r="H174" s="149">
        <v>192.35599999999999</v>
      </c>
      <c r="I174" s="150"/>
      <c r="J174" s="151">
        <f>ROUND(I174*H174,2)</f>
        <v>0</v>
      </c>
      <c r="K174" s="147" t="s">
        <v>141</v>
      </c>
      <c r="L174" s="33"/>
      <c r="M174" s="152" t="s">
        <v>1</v>
      </c>
      <c r="N174" s="153" t="s">
        <v>38</v>
      </c>
      <c r="O174" s="58"/>
      <c r="P174" s="154">
        <f>O174*H174</f>
        <v>0</v>
      </c>
      <c r="Q174" s="154">
        <v>0</v>
      </c>
      <c r="R174" s="154">
        <f>Q174*H174</f>
        <v>0</v>
      </c>
      <c r="S174" s="154">
        <v>0.122</v>
      </c>
      <c r="T174" s="155">
        <f>S174*H174</f>
        <v>23.467431999999999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6" t="s">
        <v>142</v>
      </c>
      <c r="AT174" s="156" t="s">
        <v>137</v>
      </c>
      <c r="AU174" s="156" t="s">
        <v>86</v>
      </c>
      <c r="AY174" s="17" t="s">
        <v>135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7" t="s">
        <v>80</v>
      </c>
      <c r="BK174" s="157">
        <f>ROUND(I174*H174,2)</f>
        <v>0</v>
      </c>
      <c r="BL174" s="17" t="s">
        <v>142</v>
      </c>
      <c r="BM174" s="156" t="s">
        <v>223</v>
      </c>
    </row>
    <row r="175" spans="1:65" s="13" customFormat="1">
      <c r="B175" s="158"/>
      <c r="D175" s="159" t="s">
        <v>144</v>
      </c>
      <c r="E175" s="160" t="s">
        <v>1</v>
      </c>
      <c r="F175" s="161" t="s">
        <v>224</v>
      </c>
      <c r="H175" s="162">
        <v>192.35599999999999</v>
      </c>
      <c r="I175" s="163"/>
      <c r="L175" s="158"/>
      <c r="M175" s="164"/>
      <c r="N175" s="165"/>
      <c r="O175" s="165"/>
      <c r="P175" s="165"/>
      <c r="Q175" s="165"/>
      <c r="R175" s="165"/>
      <c r="S175" s="165"/>
      <c r="T175" s="166"/>
      <c r="AT175" s="160" t="s">
        <v>144</v>
      </c>
      <c r="AU175" s="160" t="s">
        <v>86</v>
      </c>
      <c r="AV175" s="13" t="s">
        <v>86</v>
      </c>
      <c r="AW175" s="13" t="s">
        <v>30</v>
      </c>
      <c r="AX175" s="13" t="s">
        <v>80</v>
      </c>
      <c r="AY175" s="160" t="s">
        <v>135</v>
      </c>
    </row>
    <row r="176" spans="1:65" s="2" customFormat="1" ht="33" customHeight="1">
      <c r="A176" s="32"/>
      <c r="B176" s="144"/>
      <c r="C176" s="145" t="s">
        <v>225</v>
      </c>
      <c r="D176" s="145" t="s">
        <v>137</v>
      </c>
      <c r="E176" s="146" t="s">
        <v>226</v>
      </c>
      <c r="F176" s="147" t="s">
        <v>227</v>
      </c>
      <c r="G176" s="148" t="s">
        <v>140</v>
      </c>
      <c r="H176" s="149">
        <v>21.516999999999999</v>
      </c>
      <c r="I176" s="150"/>
      <c r="J176" s="151">
        <f>ROUND(I176*H176,2)</f>
        <v>0</v>
      </c>
      <c r="K176" s="147" t="s">
        <v>141</v>
      </c>
      <c r="L176" s="33"/>
      <c r="M176" s="152" t="s">
        <v>1</v>
      </c>
      <c r="N176" s="153" t="s">
        <v>38</v>
      </c>
      <c r="O176" s="58"/>
      <c r="P176" s="154">
        <f>O176*H176</f>
        <v>0</v>
      </c>
      <c r="Q176" s="154">
        <v>0</v>
      </c>
      <c r="R176" s="154">
        <f>Q176*H176</f>
        <v>0</v>
      </c>
      <c r="S176" s="154">
        <v>2.2000000000000002</v>
      </c>
      <c r="T176" s="155">
        <f>S176*H176</f>
        <v>47.337400000000002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6" t="s">
        <v>142</v>
      </c>
      <c r="AT176" s="156" t="s">
        <v>137</v>
      </c>
      <c r="AU176" s="156" t="s">
        <v>86</v>
      </c>
      <c r="AY176" s="17" t="s">
        <v>135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80</v>
      </c>
      <c r="BK176" s="157">
        <f>ROUND(I176*H176,2)</f>
        <v>0</v>
      </c>
      <c r="BL176" s="17" t="s">
        <v>142</v>
      </c>
      <c r="BM176" s="156" t="s">
        <v>228</v>
      </c>
    </row>
    <row r="177" spans="1:65" s="13" customFormat="1">
      <c r="B177" s="158"/>
      <c r="D177" s="159" t="s">
        <v>144</v>
      </c>
      <c r="E177" s="160" t="s">
        <v>1</v>
      </c>
      <c r="F177" s="161" t="s">
        <v>229</v>
      </c>
      <c r="H177" s="162">
        <v>21.516999999999999</v>
      </c>
      <c r="I177" s="163"/>
      <c r="L177" s="158"/>
      <c r="M177" s="164"/>
      <c r="N177" s="165"/>
      <c r="O177" s="165"/>
      <c r="P177" s="165"/>
      <c r="Q177" s="165"/>
      <c r="R177" s="165"/>
      <c r="S177" s="165"/>
      <c r="T177" s="166"/>
      <c r="AT177" s="160" t="s">
        <v>144</v>
      </c>
      <c r="AU177" s="160" t="s">
        <v>86</v>
      </c>
      <c r="AV177" s="13" t="s">
        <v>86</v>
      </c>
      <c r="AW177" s="13" t="s">
        <v>30</v>
      </c>
      <c r="AX177" s="13" t="s">
        <v>80</v>
      </c>
      <c r="AY177" s="160" t="s">
        <v>135</v>
      </c>
    </row>
    <row r="178" spans="1:65" s="2" customFormat="1" ht="33" customHeight="1">
      <c r="A178" s="32"/>
      <c r="B178" s="144"/>
      <c r="C178" s="145" t="s">
        <v>230</v>
      </c>
      <c r="D178" s="145" t="s">
        <v>137</v>
      </c>
      <c r="E178" s="146" t="s">
        <v>231</v>
      </c>
      <c r="F178" s="147" t="s">
        <v>232</v>
      </c>
      <c r="G178" s="148" t="s">
        <v>140</v>
      </c>
      <c r="H178" s="149">
        <v>32.274999999999999</v>
      </c>
      <c r="I178" s="150"/>
      <c r="J178" s="151">
        <f>ROUND(I178*H178,2)</f>
        <v>0</v>
      </c>
      <c r="K178" s="147" t="s">
        <v>141</v>
      </c>
      <c r="L178" s="33"/>
      <c r="M178" s="152" t="s">
        <v>1</v>
      </c>
      <c r="N178" s="153" t="s">
        <v>38</v>
      </c>
      <c r="O178" s="58"/>
      <c r="P178" s="154">
        <f>O178*H178</f>
        <v>0</v>
      </c>
      <c r="Q178" s="154">
        <v>0</v>
      </c>
      <c r="R178" s="154">
        <f>Q178*H178</f>
        <v>0</v>
      </c>
      <c r="S178" s="154">
        <v>2.2000000000000002</v>
      </c>
      <c r="T178" s="155">
        <f>S178*H178</f>
        <v>71.00500000000001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6" t="s">
        <v>142</v>
      </c>
      <c r="AT178" s="156" t="s">
        <v>137</v>
      </c>
      <c r="AU178" s="156" t="s">
        <v>86</v>
      </c>
      <c r="AY178" s="17" t="s">
        <v>135</v>
      </c>
      <c r="BE178" s="157">
        <f>IF(N178="základní",J178,0)</f>
        <v>0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7" t="s">
        <v>80</v>
      </c>
      <c r="BK178" s="157">
        <f>ROUND(I178*H178,2)</f>
        <v>0</v>
      </c>
      <c r="BL178" s="17" t="s">
        <v>142</v>
      </c>
      <c r="BM178" s="156" t="s">
        <v>233</v>
      </c>
    </row>
    <row r="179" spans="1:65" s="13" customFormat="1">
      <c r="B179" s="158"/>
      <c r="D179" s="159" t="s">
        <v>144</v>
      </c>
      <c r="E179" s="160" t="s">
        <v>1</v>
      </c>
      <c r="F179" s="161" t="s">
        <v>234</v>
      </c>
      <c r="H179" s="162">
        <v>32.274999999999999</v>
      </c>
      <c r="I179" s="163"/>
      <c r="L179" s="158"/>
      <c r="M179" s="164"/>
      <c r="N179" s="165"/>
      <c r="O179" s="165"/>
      <c r="P179" s="165"/>
      <c r="Q179" s="165"/>
      <c r="R179" s="165"/>
      <c r="S179" s="165"/>
      <c r="T179" s="166"/>
      <c r="AT179" s="160" t="s">
        <v>144</v>
      </c>
      <c r="AU179" s="160" t="s">
        <v>86</v>
      </c>
      <c r="AV179" s="13" t="s">
        <v>86</v>
      </c>
      <c r="AW179" s="13" t="s">
        <v>30</v>
      </c>
      <c r="AX179" s="13" t="s">
        <v>80</v>
      </c>
      <c r="AY179" s="160" t="s">
        <v>135</v>
      </c>
    </row>
    <row r="180" spans="1:65" s="2" customFormat="1" ht="33" customHeight="1">
      <c r="A180" s="32"/>
      <c r="B180" s="144"/>
      <c r="C180" s="145" t="s">
        <v>235</v>
      </c>
      <c r="D180" s="145" t="s">
        <v>137</v>
      </c>
      <c r="E180" s="146" t="s">
        <v>236</v>
      </c>
      <c r="F180" s="147" t="s">
        <v>237</v>
      </c>
      <c r="G180" s="148" t="s">
        <v>167</v>
      </c>
      <c r="H180" s="149">
        <v>15.663</v>
      </c>
      <c r="I180" s="150"/>
      <c r="J180" s="151">
        <f>ROUND(I180*H180,2)</f>
        <v>0</v>
      </c>
      <c r="K180" s="147" t="s">
        <v>141</v>
      </c>
      <c r="L180" s="33"/>
      <c r="M180" s="152" t="s">
        <v>1</v>
      </c>
      <c r="N180" s="153" t="s">
        <v>38</v>
      </c>
      <c r="O180" s="58"/>
      <c r="P180" s="154">
        <f>O180*H180</f>
        <v>0</v>
      </c>
      <c r="Q180" s="154">
        <v>0</v>
      </c>
      <c r="R180" s="154">
        <f>Q180*H180</f>
        <v>0</v>
      </c>
      <c r="S180" s="154">
        <v>3.5000000000000003E-2</v>
      </c>
      <c r="T180" s="155">
        <f>S180*H180</f>
        <v>0.54820500000000005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6" t="s">
        <v>142</v>
      </c>
      <c r="AT180" s="156" t="s">
        <v>137</v>
      </c>
      <c r="AU180" s="156" t="s">
        <v>86</v>
      </c>
      <c r="AY180" s="17" t="s">
        <v>135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80</v>
      </c>
      <c r="BK180" s="157">
        <f>ROUND(I180*H180,2)</f>
        <v>0</v>
      </c>
      <c r="BL180" s="17" t="s">
        <v>142</v>
      </c>
      <c r="BM180" s="156" t="s">
        <v>238</v>
      </c>
    </row>
    <row r="181" spans="1:65" s="13" customFormat="1">
      <c r="B181" s="158"/>
      <c r="D181" s="159" t="s">
        <v>144</v>
      </c>
      <c r="E181" s="160" t="s">
        <v>1</v>
      </c>
      <c r="F181" s="161" t="s">
        <v>239</v>
      </c>
      <c r="H181" s="162">
        <v>15.663</v>
      </c>
      <c r="I181" s="163"/>
      <c r="L181" s="158"/>
      <c r="M181" s="164"/>
      <c r="N181" s="165"/>
      <c r="O181" s="165"/>
      <c r="P181" s="165"/>
      <c r="Q181" s="165"/>
      <c r="R181" s="165"/>
      <c r="S181" s="165"/>
      <c r="T181" s="166"/>
      <c r="AT181" s="160" t="s">
        <v>144</v>
      </c>
      <c r="AU181" s="160" t="s">
        <v>86</v>
      </c>
      <c r="AV181" s="13" t="s">
        <v>86</v>
      </c>
      <c r="AW181" s="13" t="s">
        <v>30</v>
      </c>
      <c r="AX181" s="13" t="s">
        <v>80</v>
      </c>
      <c r="AY181" s="160" t="s">
        <v>135</v>
      </c>
    </row>
    <row r="182" spans="1:65" s="2" customFormat="1" ht="24">
      <c r="A182" s="32"/>
      <c r="B182" s="144"/>
      <c r="C182" s="145" t="s">
        <v>240</v>
      </c>
      <c r="D182" s="145" t="s">
        <v>137</v>
      </c>
      <c r="E182" s="146" t="s">
        <v>241</v>
      </c>
      <c r="F182" s="147" t="s">
        <v>242</v>
      </c>
      <c r="G182" s="148" t="s">
        <v>140</v>
      </c>
      <c r="H182" s="149">
        <v>11.541</v>
      </c>
      <c r="I182" s="150"/>
      <c r="J182" s="151">
        <f>ROUND(I182*H182,2)</f>
        <v>0</v>
      </c>
      <c r="K182" s="147" t="s">
        <v>141</v>
      </c>
      <c r="L182" s="33"/>
      <c r="M182" s="152" t="s">
        <v>1</v>
      </c>
      <c r="N182" s="153" t="s">
        <v>38</v>
      </c>
      <c r="O182" s="58"/>
      <c r="P182" s="154">
        <f>O182*H182</f>
        <v>0</v>
      </c>
      <c r="Q182" s="154">
        <v>0</v>
      </c>
      <c r="R182" s="154">
        <f>Q182*H182</f>
        <v>0</v>
      </c>
      <c r="S182" s="154">
        <v>1.4</v>
      </c>
      <c r="T182" s="155">
        <f>S182*H182</f>
        <v>16.157399999999999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6" t="s">
        <v>142</v>
      </c>
      <c r="AT182" s="156" t="s">
        <v>137</v>
      </c>
      <c r="AU182" s="156" t="s">
        <v>86</v>
      </c>
      <c r="AY182" s="17" t="s">
        <v>135</v>
      </c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17" t="s">
        <v>80</v>
      </c>
      <c r="BK182" s="157">
        <f>ROUND(I182*H182,2)</f>
        <v>0</v>
      </c>
      <c r="BL182" s="17" t="s">
        <v>142</v>
      </c>
      <c r="BM182" s="156" t="s">
        <v>243</v>
      </c>
    </row>
    <row r="183" spans="1:65" s="13" customFormat="1">
      <c r="B183" s="158"/>
      <c r="D183" s="159" t="s">
        <v>144</v>
      </c>
      <c r="E183" s="160" t="s">
        <v>1</v>
      </c>
      <c r="F183" s="161" t="s">
        <v>244</v>
      </c>
      <c r="H183" s="162">
        <v>11.541</v>
      </c>
      <c r="I183" s="163"/>
      <c r="L183" s="158"/>
      <c r="M183" s="164"/>
      <c r="N183" s="165"/>
      <c r="O183" s="165"/>
      <c r="P183" s="165"/>
      <c r="Q183" s="165"/>
      <c r="R183" s="165"/>
      <c r="S183" s="165"/>
      <c r="T183" s="166"/>
      <c r="AT183" s="160" t="s">
        <v>144</v>
      </c>
      <c r="AU183" s="160" t="s">
        <v>86</v>
      </c>
      <c r="AV183" s="13" t="s">
        <v>86</v>
      </c>
      <c r="AW183" s="13" t="s">
        <v>30</v>
      </c>
      <c r="AX183" s="13" t="s">
        <v>80</v>
      </c>
      <c r="AY183" s="160" t="s">
        <v>135</v>
      </c>
    </row>
    <row r="184" spans="1:65" s="2" customFormat="1" ht="24">
      <c r="A184" s="32"/>
      <c r="B184" s="144"/>
      <c r="C184" s="145" t="s">
        <v>7</v>
      </c>
      <c r="D184" s="145" t="s">
        <v>137</v>
      </c>
      <c r="E184" s="146" t="s">
        <v>245</v>
      </c>
      <c r="F184" s="147" t="s">
        <v>246</v>
      </c>
      <c r="G184" s="148" t="s">
        <v>247</v>
      </c>
      <c r="H184" s="149">
        <v>8</v>
      </c>
      <c r="I184" s="150"/>
      <c r="J184" s="151">
        <f>ROUND(I184*H184,2)</f>
        <v>0</v>
      </c>
      <c r="K184" s="147" t="s">
        <v>141</v>
      </c>
      <c r="L184" s="33"/>
      <c r="M184" s="152" t="s">
        <v>1</v>
      </c>
      <c r="N184" s="153" t="s">
        <v>38</v>
      </c>
      <c r="O184" s="58"/>
      <c r="P184" s="154">
        <f>O184*H184</f>
        <v>0</v>
      </c>
      <c r="Q184" s="154">
        <v>0</v>
      </c>
      <c r="R184" s="154">
        <f>Q184*H184</f>
        <v>0</v>
      </c>
      <c r="S184" s="154">
        <v>6.5699999999999995E-2</v>
      </c>
      <c r="T184" s="155">
        <f>S184*H184</f>
        <v>0.52559999999999996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6" t="s">
        <v>142</v>
      </c>
      <c r="AT184" s="156" t="s">
        <v>137</v>
      </c>
      <c r="AU184" s="156" t="s">
        <v>86</v>
      </c>
      <c r="AY184" s="17" t="s">
        <v>135</v>
      </c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7" t="s">
        <v>80</v>
      </c>
      <c r="BK184" s="157">
        <f>ROUND(I184*H184,2)</f>
        <v>0</v>
      </c>
      <c r="BL184" s="17" t="s">
        <v>142</v>
      </c>
      <c r="BM184" s="156" t="s">
        <v>248</v>
      </c>
    </row>
    <row r="185" spans="1:65" s="2" customFormat="1" ht="24">
      <c r="A185" s="32"/>
      <c r="B185" s="144"/>
      <c r="C185" s="145" t="s">
        <v>249</v>
      </c>
      <c r="D185" s="145" t="s">
        <v>137</v>
      </c>
      <c r="E185" s="146" t="s">
        <v>250</v>
      </c>
      <c r="F185" s="147" t="s">
        <v>251</v>
      </c>
      <c r="G185" s="148" t="s">
        <v>217</v>
      </c>
      <c r="H185" s="149">
        <v>19</v>
      </c>
      <c r="I185" s="150"/>
      <c r="J185" s="151">
        <f>ROUND(I185*H185,2)</f>
        <v>0</v>
      </c>
      <c r="K185" s="147" t="s">
        <v>141</v>
      </c>
      <c r="L185" s="33"/>
      <c r="M185" s="152" t="s">
        <v>1</v>
      </c>
      <c r="N185" s="153" t="s">
        <v>38</v>
      </c>
      <c r="O185" s="58"/>
      <c r="P185" s="154">
        <f>O185*H185</f>
        <v>0</v>
      </c>
      <c r="Q185" s="154">
        <v>0</v>
      </c>
      <c r="R185" s="154">
        <f>Q185*H185</f>
        <v>0</v>
      </c>
      <c r="S185" s="154">
        <v>1.98E-3</v>
      </c>
      <c r="T185" s="155">
        <f>S185*H185</f>
        <v>3.7620000000000001E-2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6" t="s">
        <v>142</v>
      </c>
      <c r="AT185" s="156" t="s">
        <v>137</v>
      </c>
      <c r="AU185" s="156" t="s">
        <v>86</v>
      </c>
      <c r="AY185" s="17" t="s">
        <v>135</v>
      </c>
      <c r="BE185" s="157">
        <f>IF(N185="základní",J185,0)</f>
        <v>0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7" t="s">
        <v>80</v>
      </c>
      <c r="BK185" s="157">
        <f>ROUND(I185*H185,2)</f>
        <v>0</v>
      </c>
      <c r="BL185" s="17" t="s">
        <v>142</v>
      </c>
      <c r="BM185" s="156" t="s">
        <v>252</v>
      </c>
    </row>
    <row r="186" spans="1:65" s="2" customFormat="1" ht="24">
      <c r="A186" s="32"/>
      <c r="B186" s="144"/>
      <c r="C186" s="145" t="s">
        <v>253</v>
      </c>
      <c r="D186" s="145" t="s">
        <v>137</v>
      </c>
      <c r="E186" s="146" t="s">
        <v>254</v>
      </c>
      <c r="F186" s="147" t="s">
        <v>255</v>
      </c>
      <c r="G186" s="148" t="s">
        <v>167</v>
      </c>
      <c r="H186" s="149">
        <v>2.52</v>
      </c>
      <c r="I186" s="150"/>
      <c r="J186" s="151">
        <f>ROUND(I186*H186,2)</f>
        <v>0</v>
      </c>
      <c r="K186" s="147" t="s">
        <v>141</v>
      </c>
      <c r="L186" s="33"/>
      <c r="M186" s="152" t="s">
        <v>1</v>
      </c>
      <c r="N186" s="153" t="s">
        <v>38</v>
      </c>
      <c r="O186" s="58"/>
      <c r="P186" s="154">
        <f>O186*H186</f>
        <v>0</v>
      </c>
      <c r="Q186" s="154">
        <v>0</v>
      </c>
      <c r="R186" s="154">
        <f>Q186*H186</f>
        <v>0</v>
      </c>
      <c r="S186" s="154">
        <v>4.8000000000000001E-2</v>
      </c>
      <c r="T186" s="155">
        <f>S186*H186</f>
        <v>0.12096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6" t="s">
        <v>142</v>
      </c>
      <c r="AT186" s="156" t="s">
        <v>137</v>
      </c>
      <c r="AU186" s="156" t="s">
        <v>86</v>
      </c>
      <c r="AY186" s="17" t="s">
        <v>135</v>
      </c>
      <c r="BE186" s="157">
        <f>IF(N186="základní",J186,0)</f>
        <v>0</v>
      </c>
      <c r="BF186" s="157">
        <f>IF(N186="snížená",J186,0)</f>
        <v>0</v>
      </c>
      <c r="BG186" s="157">
        <f>IF(N186="zákl. přenesená",J186,0)</f>
        <v>0</v>
      </c>
      <c r="BH186" s="157">
        <f>IF(N186="sníž. přenesená",J186,0)</f>
        <v>0</v>
      </c>
      <c r="BI186" s="157">
        <f>IF(N186="nulová",J186,0)</f>
        <v>0</v>
      </c>
      <c r="BJ186" s="17" t="s">
        <v>80</v>
      </c>
      <c r="BK186" s="157">
        <f>ROUND(I186*H186,2)</f>
        <v>0</v>
      </c>
      <c r="BL186" s="17" t="s">
        <v>142</v>
      </c>
      <c r="BM186" s="156" t="s">
        <v>256</v>
      </c>
    </row>
    <row r="187" spans="1:65" s="13" customFormat="1">
      <c r="B187" s="158"/>
      <c r="D187" s="159" t="s">
        <v>144</v>
      </c>
      <c r="E187" s="160" t="s">
        <v>1</v>
      </c>
      <c r="F187" s="161" t="s">
        <v>257</v>
      </c>
      <c r="H187" s="162">
        <v>2.52</v>
      </c>
      <c r="I187" s="163"/>
      <c r="L187" s="158"/>
      <c r="M187" s="164"/>
      <c r="N187" s="165"/>
      <c r="O187" s="165"/>
      <c r="P187" s="165"/>
      <c r="Q187" s="165"/>
      <c r="R187" s="165"/>
      <c r="S187" s="165"/>
      <c r="T187" s="166"/>
      <c r="AT187" s="160" t="s">
        <v>144</v>
      </c>
      <c r="AU187" s="160" t="s">
        <v>86</v>
      </c>
      <c r="AV187" s="13" t="s">
        <v>86</v>
      </c>
      <c r="AW187" s="13" t="s">
        <v>30</v>
      </c>
      <c r="AX187" s="13" t="s">
        <v>80</v>
      </c>
      <c r="AY187" s="160" t="s">
        <v>135</v>
      </c>
    </row>
    <row r="188" spans="1:65" s="2" customFormat="1" ht="24">
      <c r="A188" s="32"/>
      <c r="B188" s="144"/>
      <c r="C188" s="145" t="s">
        <v>258</v>
      </c>
      <c r="D188" s="145" t="s">
        <v>137</v>
      </c>
      <c r="E188" s="146" t="s">
        <v>259</v>
      </c>
      <c r="F188" s="147" t="s">
        <v>260</v>
      </c>
      <c r="G188" s="148" t="s">
        <v>167</v>
      </c>
      <c r="H188" s="149">
        <v>25.2</v>
      </c>
      <c r="I188" s="150"/>
      <c r="J188" s="151">
        <f>ROUND(I188*H188,2)</f>
        <v>0</v>
      </c>
      <c r="K188" s="147" t="s">
        <v>141</v>
      </c>
      <c r="L188" s="33"/>
      <c r="M188" s="152" t="s">
        <v>1</v>
      </c>
      <c r="N188" s="153" t="s">
        <v>38</v>
      </c>
      <c r="O188" s="58"/>
      <c r="P188" s="154">
        <f>O188*H188</f>
        <v>0</v>
      </c>
      <c r="Q188" s="154">
        <v>0</v>
      </c>
      <c r="R188" s="154">
        <f>Q188*H188</f>
        <v>0</v>
      </c>
      <c r="S188" s="154">
        <v>3.4000000000000002E-2</v>
      </c>
      <c r="T188" s="155">
        <f>S188*H188</f>
        <v>0.85680000000000001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6" t="s">
        <v>142</v>
      </c>
      <c r="AT188" s="156" t="s">
        <v>137</v>
      </c>
      <c r="AU188" s="156" t="s">
        <v>86</v>
      </c>
      <c r="AY188" s="17" t="s">
        <v>135</v>
      </c>
      <c r="BE188" s="157">
        <f>IF(N188="základní",J188,0)</f>
        <v>0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7" t="s">
        <v>80</v>
      </c>
      <c r="BK188" s="157">
        <f>ROUND(I188*H188,2)</f>
        <v>0</v>
      </c>
      <c r="BL188" s="17" t="s">
        <v>142</v>
      </c>
      <c r="BM188" s="156" t="s">
        <v>261</v>
      </c>
    </row>
    <row r="189" spans="1:65" s="13" customFormat="1">
      <c r="B189" s="158"/>
      <c r="D189" s="159" t="s">
        <v>144</v>
      </c>
      <c r="E189" s="160" t="s">
        <v>1</v>
      </c>
      <c r="F189" s="161" t="s">
        <v>262</v>
      </c>
      <c r="H189" s="162">
        <v>25.2</v>
      </c>
      <c r="I189" s="163"/>
      <c r="L189" s="158"/>
      <c r="M189" s="164"/>
      <c r="N189" s="165"/>
      <c r="O189" s="165"/>
      <c r="P189" s="165"/>
      <c r="Q189" s="165"/>
      <c r="R189" s="165"/>
      <c r="S189" s="165"/>
      <c r="T189" s="166"/>
      <c r="AT189" s="160" t="s">
        <v>144</v>
      </c>
      <c r="AU189" s="160" t="s">
        <v>86</v>
      </c>
      <c r="AV189" s="13" t="s">
        <v>86</v>
      </c>
      <c r="AW189" s="13" t="s">
        <v>30</v>
      </c>
      <c r="AX189" s="13" t="s">
        <v>80</v>
      </c>
      <c r="AY189" s="160" t="s">
        <v>135</v>
      </c>
    </row>
    <row r="190" spans="1:65" s="2" customFormat="1" ht="24">
      <c r="A190" s="32"/>
      <c r="B190" s="144"/>
      <c r="C190" s="145" t="s">
        <v>263</v>
      </c>
      <c r="D190" s="145" t="s">
        <v>137</v>
      </c>
      <c r="E190" s="146" t="s">
        <v>264</v>
      </c>
      <c r="F190" s="147" t="s">
        <v>265</v>
      </c>
      <c r="G190" s="148" t="s">
        <v>167</v>
      </c>
      <c r="H190" s="149">
        <v>13.17</v>
      </c>
      <c r="I190" s="150"/>
      <c r="J190" s="151">
        <f>ROUND(I190*H190,2)</f>
        <v>0</v>
      </c>
      <c r="K190" s="147" t="s">
        <v>141</v>
      </c>
      <c r="L190" s="33"/>
      <c r="M190" s="152" t="s">
        <v>1</v>
      </c>
      <c r="N190" s="153" t="s">
        <v>38</v>
      </c>
      <c r="O190" s="58"/>
      <c r="P190" s="154">
        <f>O190*H190</f>
        <v>0</v>
      </c>
      <c r="Q190" s="154">
        <v>0</v>
      </c>
      <c r="R190" s="154">
        <f>Q190*H190</f>
        <v>0</v>
      </c>
      <c r="S190" s="154">
        <v>3.2000000000000001E-2</v>
      </c>
      <c r="T190" s="155">
        <f>S190*H190</f>
        <v>0.42143999999999998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6" t="s">
        <v>142</v>
      </c>
      <c r="AT190" s="156" t="s">
        <v>137</v>
      </c>
      <c r="AU190" s="156" t="s">
        <v>86</v>
      </c>
      <c r="AY190" s="17" t="s">
        <v>135</v>
      </c>
      <c r="BE190" s="157">
        <f>IF(N190="základní",J190,0)</f>
        <v>0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17" t="s">
        <v>80</v>
      </c>
      <c r="BK190" s="157">
        <f>ROUND(I190*H190,2)</f>
        <v>0</v>
      </c>
      <c r="BL190" s="17" t="s">
        <v>142</v>
      </c>
      <c r="BM190" s="156" t="s">
        <v>266</v>
      </c>
    </row>
    <row r="191" spans="1:65" s="13" customFormat="1">
      <c r="B191" s="158"/>
      <c r="D191" s="159" t="s">
        <v>144</v>
      </c>
      <c r="E191" s="160" t="s">
        <v>1</v>
      </c>
      <c r="F191" s="161" t="s">
        <v>267</v>
      </c>
      <c r="H191" s="162">
        <v>13.17</v>
      </c>
      <c r="I191" s="163"/>
      <c r="L191" s="158"/>
      <c r="M191" s="164"/>
      <c r="N191" s="165"/>
      <c r="O191" s="165"/>
      <c r="P191" s="165"/>
      <c r="Q191" s="165"/>
      <c r="R191" s="165"/>
      <c r="S191" s="165"/>
      <c r="T191" s="166"/>
      <c r="AT191" s="160" t="s">
        <v>144</v>
      </c>
      <c r="AU191" s="160" t="s">
        <v>86</v>
      </c>
      <c r="AV191" s="13" t="s">
        <v>86</v>
      </c>
      <c r="AW191" s="13" t="s">
        <v>30</v>
      </c>
      <c r="AX191" s="13" t="s">
        <v>80</v>
      </c>
      <c r="AY191" s="160" t="s">
        <v>135</v>
      </c>
    </row>
    <row r="192" spans="1:65" s="2" customFormat="1" ht="21.75" customHeight="1">
      <c r="A192" s="32"/>
      <c r="B192" s="144"/>
      <c r="C192" s="145" t="s">
        <v>268</v>
      </c>
      <c r="D192" s="145" t="s">
        <v>137</v>
      </c>
      <c r="E192" s="146" t="s">
        <v>269</v>
      </c>
      <c r="F192" s="147" t="s">
        <v>270</v>
      </c>
      <c r="G192" s="148" t="s">
        <v>167</v>
      </c>
      <c r="H192" s="149">
        <v>4.6399999999999997</v>
      </c>
      <c r="I192" s="150"/>
      <c r="J192" s="151">
        <f>ROUND(I192*H192,2)</f>
        <v>0</v>
      </c>
      <c r="K192" s="147" t="s">
        <v>141</v>
      </c>
      <c r="L192" s="33"/>
      <c r="M192" s="152" t="s">
        <v>1</v>
      </c>
      <c r="N192" s="153" t="s">
        <v>38</v>
      </c>
      <c r="O192" s="58"/>
      <c r="P192" s="154">
        <f>O192*H192</f>
        <v>0</v>
      </c>
      <c r="Q192" s="154">
        <v>0</v>
      </c>
      <c r="R192" s="154">
        <f>Q192*H192</f>
        <v>0</v>
      </c>
      <c r="S192" s="154">
        <v>6.7000000000000004E-2</v>
      </c>
      <c r="T192" s="155">
        <f>S192*H192</f>
        <v>0.31087999999999999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6" t="s">
        <v>142</v>
      </c>
      <c r="AT192" s="156" t="s">
        <v>137</v>
      </c>
      <c r="AU192" s="156" t="s">
        <v>86</v>
      </c>
      <c r="AY192" s="17" t="s">
        <v>135</v>
      </c>
      <c r="BE192" s="157">
        <f>IF(N192="základní",J192,0)</f>
        <v>0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7" t="s">
        <v>80</v>
      </c>
      <c r="BK192" s="157">
        <f>ROUND(I192*H192,2)</f>
        <v>0</v>
      </c>
      <c r="BL192" s="17" t="s">
        <v>142</v>
      </c>
      <c r="BM192" s="156" t="s">
        <v>271</v>
      </c>
    </row>
    <row r="193" spans="1:65" s="13" customFormat="1">
      <c r="B193" s="158"/>
      <c r="D193" s="159" t="s">
        <v>144</v>
      </c>
      <c r="E193" s="160" t="s">
        <v>1</v>
      </c>
      <c r="F193" s="161" t="s">
        <v>272</v>
      </c>
      <c r="H193" s="162">
        <v>4.6399999999999997</v>
      </c>
      <c r="I193" s="163"/>
      <c r="L193" s="158"/>
      <c r="M193" s="164"/>
      <c r="N193" s="165"/>
      <c r="O193" s="165"/>
      <c r="P193" s="165"/>
      <c r="Q193" s="165"/>
      <c r="R193" s="165"/>
      <c r="S193" s="165"/>
      <c r="T193" s="166"/>
      <c r="AT193" s="160" t="s">
        <v>144</v>
      </c>
      <c r="AU193" s="160" t="s">
        <v>86</v>
      </c>
      <c r="AV193" s="13" t="s">
        <v>86</v>
      </c>
      <c r="AW193" s="13" t="s">
        <v>30</v>
      </c>
      <c r="AX193" s="13" t="s">
        <v>80</v>
      </c>
      <c r="AY193" s="160" t="s">
        <v>135</v>
      </c>
    </row>
    <row r="194" spans="1:65" s="2" customFormat="1" ht="21.75" customHeight="1">
      <c r="A194" s="32"/>
      <c r="B194" s="144"/>
      <c r="C194" s="145" t="s">
        <v>273</v>
      </c>
      <c r="D194" s="145" t="s">
        <v>137</v>
      </c>
      <c r="E194" s="146" t="s">
        <v>274</v>
      </c>
      <c r="F194" s="147" t="s">
        <v>275</v>
      </c>
      <c r="G194" s="148" t="s">
        <v>167</v>
      </c>
      <c r="H194" s="149">
        <v>15.76</v>
      </c>
      <c r="I194" s="150"/>
      <c r="J194" s="151">
        <f>ROUND(I194*H194,2)</f>
        <v>0</v>
      </c>
      <c r="K194" s="147" t="s">
        <v>141</v>
      </c>
      <c r="L194" s="33"/>
      <c r="M194" s="152" t="s">
        <v>1</v>
      </c>
      <c r="N194" s="153" t="s">
        <v>38</v>
      </c>
      <c r="O194" s="58"/>
      <c r="P194" s="154">
        <f>O194*H194</f>
        <v>0</v>
      </c>
      <c r="Q194" s="154">
        <v>0</v>
      </c>
      <c r="R194" s="154">
        <f>Q194*H194</f>
        <v>0</v>
      </c>
      <c r="S194" s="154">
        <v>7.5999999999999998E-2</v>
      </c>
      <c r="T194" s="155">
        <f>S194*H194</f>
        <v>1.1977599999999999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6" t="s">
        <v>142</v>
      </c>
      <c r="AT194" s="156" t="s">
        <v>137</v>
      </c>
      <c r="AU194" s="156" t="s">
        <v>86</v>
      </c>
      <c r="AY194" s="17" t="s">
        <v>135</v>
      </c>
      <c r="BE194" s="157">
        <f>IF(N194="základní",J194,0)</f>
        <v>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7" t="s">
        <v>80</v>
      </c>
      <c r="BK194" s="157">
        <f>ROUND(I194*H194,2)</f>
        <v>0</v>
      </c>
      <c r="BL194" s="17" t="s">
        <v>142</v>
      </c>
      <c r="BM194" s="156" t="s">
        <v>276</v>
      </c>
    </row>
    <row r="195" spans="1:65" s="13" customFormat="1">
      <c r="B195" s="158"/>
      <c r="D195" s="159" t="s">
        <v>144</v>
      </c>
      <c r="E195" s="160" t="s">
        <v>1</v>
      </c>
      <c r="F195" s="161" t="s">
        <v>277</v>
      </c>
      <c r="H195" s="162">
        <v>15.76</v>
      </c>
      <c r="I195" s="163"/>
      <c r="L195" s="158"/>
      <c r="M195" s="164"/>
      <c r="N195" s="165"/>
      <c r="O195" s="165"/>
      <c r="P195" s="165"/>
      <c r="Q195" s="165"/>
      <c r="R195" s="165"/>
      <c r="S195" s="165"/>
      <c r="T195" s="166"/>
      <c r="AT195" s="160" t="s">
        <v>144</v>
      </c>
      <c r="AU195" s="160" t="s">
        <v>86</v>
      </c>
      <c r="AV195" s="13" t="s">
        <v>86</v>
      </c>
      <c r="AW195" s="13" t="s">
        <v>30</v>
      </c>
      <c r="AX195" s="13" t="s">
        <v>80</v>
      </c>
      <c r="AY195" s="160" t="s">
        <v>135</v>
      </c>
    </row>
    <row r="196" spans="1:65" s="2" customFormat="1" ht="21.75" customHeight="1">
      <c r="A196" s="32"/>
      <c r="B196" s="144"/>
      <c r="C196" s="145" t="s">
        <v>278</v>
      </c>
      <c r="D196" s="145" t="s">
        <v>137</v>
      </c>
      <c r="E196" s="146" t="s">
        <v>279</v>
      </c>
      <c r="F196" s="147" t="s">
        <v>280</v>
      </c>
      <c r="G196" s="148" t="s">
        <v>167</v>
      </c>
      <c r="H196" s="149">
        <v>3.1520000000000001</v>
      </c>
      <c r="I196" s="150"/>
      <c r="J196" s="151">
        <f>ROUND(I196*H196,2)</f>
        <v>0</v>
      </c>
      <c r="K196" s="147" t="s">
        <v>141</v>
      </c>
      <c r="L196" s="33"/>
      <c r="M196" s="152" t="s">
        <v>1</v>
      </c>
      <c r="N196" s="153" t="s">
        <v>38</v>
      </c>
      <c r="O196" s="58"/>
      <c r="P196" s="154">
        <f>O196*H196</f>
        <v>0</v>
      </c>
      <c r="Q196" s="154">
        <v>0</v>
      </c>
      <c r="R196" s="154">
        <f>Q196*H196</f>
        <v>0</v>
      </c>
      <c r="S196" s="154">
        <v>6.3E-2</v>
      </c>
      <c r="T196" s="155">
        <f>S196*H196</f>
        <v>0.198576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6" t="s">
        <v>142</v>
      </c>
      <c r="AT196" s="156" t="s">
        <v>137</v>
      </c>
      <c r="AU196" s="156" t="s">
        <v>86</v>
      </c>
      <c r="AY196" s="17" t="s">
        <v>135</v>
      </c>
      <c r="BE196" s="157">
        <f>IF(N196="základní",J196,0)</f>
        <v>0</v>
      </c>
      <c r="BF196" s="157">
        <f>IF(N196="snížená",J196,0)</f>
        <v>0</v>
      </c>
      <c r="BG196" s="157">
        <f>IF(N196="zákl. přenesená",J196,0)</f>
        <v>0</v>
      </c>
      <c r="BH196" s="157">
        <f>IF(N196="sníž. přenesená",J196,0)</f>
        <v>0</v>
      </c>
      <c r="BI196" s="157">
        <f>IF(N196="nulová",J196,0)</f>
        <v>0</v>
      </c>
      <c r="BJ196" s="17" t="s">
        <v>80</v>
      </c>
      <c r="BK196" s="157">
        <f>ROUND(I196*H196,2)</f>
        <v>0</v>
      </c>
      <c r="BL196" s="17" t="s">
        <v>142</v>
      </c>
      <c r="BM196" s="156" t="s">
        <v>281</v>
      </c>
    </row>
    <row r="197" spans="1:65" s="13" customFormat="1">
      <c r="B197" s="158"/>
      <c r="D197" s="159" t="s">
        <v>144</v>
      </c>
      <c r="E197" s="160" t="s">
        <v>1</v>
      </c>
      <c r="F197" s="161" t="s">
        <v>282</v>
      </c>
      <c r="H197" s="162">
        <v>3.1520000000000001</v>
      </c>
      <c r="I197" s="163"/>
      <c r="L197" s="158"/>
      <c r="M197" s="164"/>
      <c r="N197" s="165"/>
      <c r="O197" s="165"/>
      <c r="P197" s="165"/>
      <c r="Q197" s="165"/>
      <c r="R197" s="165"/>
      <c r="S197" s="165"/>
      <c r="T197" s="166"/>
      <c r="AT197" s="160" t="s">
        <v>144</v>
      </c>
      <c r="AU197" s="160" t="s">
        <v>86</v>
      </c>
      <c r="AV197" s="13" t="s">
        <v>86</v>
      </c>
      <c r="AW197" s="13" t="s">
        <v>30</v>
      </c>
      <c r="AX197" s="13" t="s">
        <v>80</v>
      </c>
      <c r="AY197" s="160" t="s">
        <v>135</v>
      </c>
    </row>
    <row r="198" spans="1:65" s="2" customFormat="1" ht="24">
      <c r="A198" s="32"/>
      <c r="B198" s="144"/>
      <c r="C198" s="145" t="s">
        <v>283</v>
      </c>
      <c r="D198" s="145" t="s">
        <v>137</v>
      </c>
      <c r="E198" s="146" t="s">
        <v>284</v>
      </c>
      <c r="F198" s="147" t="s">
        <v>285</v>
      </c>
      <c r="G198" s="148" t="s">
        <v>140</v>
      </c>
      <c r="H198" s="149">
        <v>54.1</v>
      </c>
      <c r="I198" s="150"/>
      <c r="J198" s="151">
        <f>ROUND(I198*H198,2)</f>
        <v>0</v>
      </c>
      <c r="K198" s="147" t="s">
        <v>141</v>
      </c>
      <c r="L198" s="33"/>
      <c r="M198" s="152" t="s">
        <v>1</v>
      </c>
      <c r="N198" s="153" t="s">
        <v>38</v>
      </c>
      <c r="O198" s="58"/>
      <c r="P198" s="154">
        <f>O198*H198</f>
        <v>0</v>
      </c>
      <c r="Q198" s="154">
        <v>0</v>
      </c>
      <c r="R198" s="154">
        <f>Q198*H198</f>
        <v>0</v>
      </c>
      <c r="S198" s="154">
        <v>0.45</v>
      </c>
      <c r="T198" s="155">
        <f>S198*H198</f>
        <v>24.345000000000002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6" t="s">
        <v>142</v>
      </c>
      <c r="AT198" s="156" t="s">
        <v>137</v>
      </c>
      <c r="AU198" s="156" t="s">
        <v>86</v>
      </c>
      <c r="AY198" s="17" t="s">
        <v>135</v>
      </c>
      <c r="BE198" s="157">
        <f>IF(N198="základní",J198,0)</f>
        <v>0</v>
      </c>
      <c r="BF198" s="157">
        <f>IF(N198="snížená",J198,0)</f>
        <v>0</v>
      </c>
      <c r="BG198" s="157">
        <f>IF(N198="zákl. přenesená",J198,0)</f>
        <v>0</v>
      </c>
      <c r="BH198" s="157">
        <f>IF(N198="sníž. přenesená",J198,0)</f>
        <v>0</v>
      </c>
      <c r="BI198" s="157">
        <f>IF(N198="nulová",J198,0)</f>
        <v>0</v>
      </c>
      <c r="BJ198" s="17" t="s">
        <v>80</v>
      </c>
      <c r="BK198" s="157">
        <f>ROUND(I198*H198,2)</f>
        <v>0</v>
      </c>
      <c r="BL198" s="17" t="s">
        <v>142</v>
      </c>
      <c r="BM198" s="156" t="s">
        <v>286</v>
      </c>
    </row>
    <row r="199" spans="1:65" s="15" customFormat="1">
      <c r="B199" s="185"/>
      <c r="D199" s="159" t="s">
        <v>144</v>
      </c>
      <c r="E199" s="186" t="s">
        <v>1</v>
      </c>
      <c r="F199" s="187" t="s">
        <v>287</v>
      </c>
      <c r="H199" s="186" t="s">
        <v>1</v>
      </c>
      <c r="I199" s="188"/>
      <c r="L199" s="185"/>
      <c r="M199" s="189"/>
      <c r="N199" s="190"/>
      <c r="O199" s="190"/>
      <c r="P199" s="190"/>
      <c r="Q199" s="190"/>
      <c r="R199" s="190"/>
      <c r="S199" s="190"/>
      <c r="T199" s="191"/>
      <c r="AT199" s="186" t="s">
        <v>144</v>
      </c>
      <c r="AU199" s="186" t="s">
        <v>86</v>
      </c>
      <c r="AV199" s="15" t="s">
        <v>80</v>
      </c>
      <c r="AW199" s="15" t="s">
        <v>30</v>
      </c>
      <c r="AX199" s="15" t="s">
        <v>73</v>
      </c>
      <c r="AY199" s="186" t="s">
        <v>135</v>
      </c>
    </row>
    <row r="200" spans="1:65" s="13" customFormat="1">
      <c r="B200" s="158"/>
      <c r="D200" s="159" t="s">
        <v>144</v>
      </c>
      <c r="E200" s="160" t="s">
        <v>1</v>
      </c>
      <c r="F200" s="161" t="s">
        <v>288</v>
      </c>
      <c r="H200" s="162">
        <v>54.1</v>
      </c>
      <c r="I200" s="163"/>
      <c r="L200" s="158"/>
      <c r="M200" s="164"/>
      <c r="N200" s="165"/>
      <c r="O200" s="165"/>
      <c r="P200" s="165"/>
      <c r="Q200" s="165"/>
      <c r="R200" s="165"/>
      <c r="S200" s="165"/>
      <c r="T200" s="166"/>
      <c r="AT200" s="160" t="s">
        <v>144</v>
      </c>
      <c r="AU200" s="160" t="s">
        <v>86</v>
      </c>
      <c r="AV200" s="13" t="s">
        <v>86</v>
      </c>
      <c r="AW200" s="13" t="s">
        <v>30</v>
      </c>
      <c r="AX200" s="13" t="s">
        <v>80</v>
      </c>
      <c r="AY200" s="160" t="s">
        <v>135</v>
      </c>
    </row>
    <row r="201" spans="1:65" s="12" customFormat="1" ht="22.9" customHeight="1">
      <c r="B201" s="131"/>
      <c r="D201" s="132" t="s">
        <v>72</v>
      </c>
      <c r="E201" s="142" t="s">
        <v>289</v>
      </c>
      <c r="F201" s="142" t="s">
        <v>290</v>
      </c>
      <c r="I201" s="134"/>
      <c r="J201" s="143">
        <f>BK201</f>
        <v>0</v>
      </c>
      <c r="L201" s="131"/>
      <c r="M201" s="136"/>
      <c r="N201" s="137"/>
      <c r="O201" s="137"/>
      <c r="P201" s="138">
        <f>SUM(P202:P205)</f>
        <v>0</v>
      </c>
      <c r="Q201" s="137"/>
      <c r="R201" s="138">
        <f>SUM(R202:R205)</f>
        <v>0</v>
      </c>
      <c r="S201" s="137"/>
      <c r="T201" s="139">
        <f>SUM(T202:T205)</f>
        <v>0</v>
      </c>
      <c r="AR201" s="132" t="s">
        <v>80</v>
      </c>
      <c r="AT201" s="140" t="s">
        <v>72</v>
      </c>
      <c r="AU201" s="140" t="s">
        <v>80</v>
      </c>
      <c r="AY201" s="132" t="s">
        <v>135</v>
      </c>
      <c r="BK201" s="141">
        <f>SUM(BK202:BK205)</f>
        <v>0</v>
      </c>
    </row>
    <row r="202" spans="1:65" s="2" customFormat="1" ht="24">
      <c r="A202" s="32"/>
      <c r="B202" s="144"/>
      <c r="C202" s="145" t="s">
        <v>291</v>
      </c>
      <c r="D202" s="145" t="s">
        <v>137</v>
      </c>
      <c r="E202" s="146" t="s">
        <v>292</v>
      </c>
      <c r="F202" s="147" t="s">
        <v>293</v>
      </c>
      <c r="G202" s="148" t="s">
        <v>294</v>
      </c>
      <c r="H202" s="149">
        <v>929.61099999999999</v>
      </c>
      <c r="I202" s="150"/>
      <c r="J202" s="151">
        <f>ROUND(I202*H202,2)</f>
        <v>0</v>
      </c>
      <c r="K202" s="147" t="s">
        <v>141</v>
      </c>
      <c r="L202" s="33"/>
      <c r="M202" s="152" t="s">
        <v>1</v>
      </c>
      <c r="N202" s="153" t="s">
        <v>38</v>
      </c>
      <c r="O202" s="58"/>
      <c r="P202" s="154">
        <f>O202*H202</f>
        <v>0</v>
      </c>
      <c r="Q202" s="154">
        <v>0</v>
      </c>
      <c r="R202" s="154">
        <f>Q202*H202</f>
        <v>0</v>
      </c>
      <c r="S202" s="154">
        <v>0</v>
      </c>
      <c r="T202" s="155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6" t="s">
        <v>142</v>
      </c>
      <c r="AT202" s="156" t="s">
        <v>137</v>
      </c>
      <c r="AU202" s="156" t="s">
        <v>86</v>
      </c>
      <c r="AY202" s="17" t="s">
        <v>135</v>
      </c>
      <c r="BE202" s="157">
        <f>IF(N202="základní",J202,0)</f>
        <v>0</v>
      </c>
      <c r="BF202" s="157">
        <f>IF(N202="snížená",J202,0)</f>
        <v>0</v>
      </c>
      <c r="BG202" s="157">
        <f>IF(N202="zákl. přenesená",J202,0)</f>
        <v>0</v>
      </c>
      <c r="BH202" s="157">
        <f>IF(N202="sníž. přenesená",J202,0)</f>
        <v>0</v>
      </c>
      <c r="BI202" s="157">
        <f>IF(N202="nulová",J202,0)</f>
        <v>0</v>
      </c>
      <c r="BJ202" s="17" t="s">
        <v>80</v>
      </c>
      <c r="BK202" s="157">
        <f>ROUND(I202*H202,2)</f>
        <v>0</v>
      </c>
      <c r="BL202" s="17" t="s">
        <v>142</v>
      </c>
      <c r="BM202" s="156" t="s">
        <v>295</v>
      </c>
    </row>
    <row r="203" spans="1:65" s="2" customFormat="1" ht="24">
      <c r="A203" s="32"/>
      <c r="B203" s="144"/>
      <c r="C203" s="145" t="s">
        <v>296</v>
      </c>
      <c r="D203" s="145" t="s">
        <v>137</v>
      </c>
      <c r="E203" s="146" t="s">
        <v>297</v>
      </c>
      <c r="F203" s="147" t="s">
        <v>298</v>
      </c>
      <c r="G203" s="148" t="s">
        <v>294</v>
      </c>
      <c r="H203" s="149">
        <v>13944.165000000001</v>
      </c>
      <c r="I203" s="150"/>
      <c r="J203" s="151">
        <f>ROUND(I203*H203,2)</f>
        <v>0</v>
      </c>
      <c r="K203" s="147" t="s">
        <v>141</v>
      </c>
      <c r="L203" s="33"/>
      <c r="M203" s="152" t="s">
        <v>1</v>
      </c>
      <c r="N203" s="153" t="s">
        <v>38</v>
      </c>
      <c r="O203" s="58"/>
      <c r="P203" s="154">
        <f>O203*H203</f>
        <v>0</v>
      </c>
      <c r="Q203" s="154">
        <v>0</v>
      </c>
      <c r="R203" s="154">
        <f>Q203*H203</f>
        <v>0</v>
      </c>
      <c r="S203" s="154">
        <v>0</v>
      </c>
      <c r="T203" s="155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6" t="s">
        <v>142</v>
      </c>
      <c r="AT203" s="156" t="s">
        <v>137</v>
      </c>
      <c r="AU203" s="156" t="s">
        <v>86</v>
      </c>
      <c r="AY203" s="17" t="s">
        <v>135</v>
      </c>
      <c r="BE203" s="157">
        <f>IF(N203="základní",J203,0)</f>
        <v>0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17" t="s">
        <v>80</v>
      </c>
      <c r="BK203" s="157">
        <f>ROUND(I203*H203,2)</f>
        <v>0</v>
      </c>
      <c r="BL203" s="17" t="s">
        <v>142</v>
      </c>
      <c r="BM203" s="156" t="s">
        <v>299</v>
      </c>
    </row>
    <row r="204" spans="1:65" s="13" customFormat="1">
      <c r="B204" s="158"/>
      <c r="D204" s="159" t="s">
        <v>144</v>
      </c>
      <c r="E204" s="160" t="s">
        <v>1</v>
      </c>
      <c r="F204" s="161" t="s">
        <v>463</v>
      </c>
      <c r="H204" s="162" t="s">
        <v>464</v>
      </c>
      <c r="I204" s="163"/>
      <c r="L204" s="158"/>
      <c r="M204" s="164"/>
      <c r="N204" s="165"/>
      <c r="O204" s="165"/>
      <c r="P204" s="165"/>
      <c r="Q204" s="165"/>
      <c r="R204" s="165"/>
      <c r="S204" s="165"/>
      <c r="T204" s="166"/>
      <c r="AT204" s="160" t="s">
        <v>144</v>
      </c>
      <c r="AU204" s="160" t="s">
        <v>86</v>
      </c>
      <c r="AV204" s="13" t="s">
        <v>86</v>
      </c>
      <c r="AW204" s="13" t="s">
        <v>30</v>
      </c>
      <c r="AX204" s="13" t="s">
        <v>80</v>
      </c>
      <c r="AY204" s="160" t="s">
        <v>135</v>
      </c>
    </row>
    <row r="205" spans="1:65" s="2" customFormat="1" ht="33" customHeight="1">
      <c r="A205" s="32"/>
      <c r="B205" s="144"/>
      <c r="C205" s="145" t="s">
        <v>300</v>
      </c>
      <c r="D205" s="145" t="s">
        <v>137</v>
      </c>
      <c r="E205" s="146" t="s">
        <v>301</v>
      </c>
      <c r="F205" s="147" t="s">
        <v>302</v>
      </c>
      <c r="G205" s="148" t="s">
        <v>294</v>
      </c>
      <c r="H205" s="149">
        <v>929.61099999999999</v>
      </c>
      <c r="I205" s="150"/>
      <c r="J205" s="151">
        <f>ROUND(I205*H205,2)</f>
        <v>0</v>
      </c>
      <c r="K205" s="147" t="s">
        <v>141</v>
      </c>
      <c r="L205" s="33"/>
      <c r="M205" s="152" t="s">
        <v>1</v>
      </c>
      <c r="N205" s="153" t="s">
        <v>38</v>
      </c>
      <c r="O205" s="58"/>
      <c r="P205" s="154">
        <f>O205*H205</f>
        <v>0</v>
      </c>
      <c r="Q205" s="154">
        <v>0</v>
      </c>
      <c r="R205" s="154">
        <f>Q205*H205</f>
        <v>0</v>
      </c>
      <c r="S205" s="154">
        <v>0</v>
      </c>
      <c r="T205" s="155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6" t="s">
        <v>142</v>
      </c>
      <c r="AT205" s="156" t="s">
        <v>137</v>
      </c>
      <c r="AU205" s="156" t="s">
        <v>86</v>
      </c>
      <c r="AY205" s="17" t="s">
        <v>135</v>
      </c>
      <c r="BE205" s="157">
        <f>IF(N205="základní",J205,0)</f>
        <v>0</v>
      </c>
      <c r="BF205" s="157">
        <f>IF(N205="snížená",J205,0)</f>
        <v>0</v>
      </c>
      <c r="BG205" s="157">
        <f>IF(N205="zákl. přenesená",J205,0)</f>
        <v>0</v>
      </c>
      <c r="BH205" s="157">
        <f>IF(N205="sníž. přenesená",J205,0)</f>
        <v>0</v>
      </c>
      <c r="BI205" s="157">
        <f>IF(N205="nulová",J205,0)</f>
        <v>0</v>
      </c>
      <c r="BJ205" s="17" t="s">
        <v>80</v>
      </c>
      <c r="BK205" s="157">
        <f>ROUND(I205*H205,2)</f>
        <v>0</v>
      </c>
      <c r="BL205" s="17" t="s">
        <v>142</v>
      </c>
      <c r="BM205" s="156" t="s">
        <v>303</v>
      </c>
    </row>
    <row r="206" spans="1:65" s="12" customFormat="1" ht="25.9" customHeight="1">
      <c r="B206" s="131"/>
      <c r="D206" s="132" t="s">
        <v>72</v>
      </c>
      <c r="E206" s="133" t="s">
        <v>304</v>
      </c>
      <c r="F206" s="133" t="s">
        <v>305</v>
      </c>
      <c r="I206" s="134"/>
      <c r="J206" s="135">
        <f>BK206</f>
        <v>0</v>
      </c>
      <c r="L206" s="131"/>
      <c r="M206" s="136"/>
      <c r="N206" s="137"/>
      <c r="O206" s="137"/>
      <c r="P206" s="138">
        <f>P207+P209+P212+P215+P217+P219+P221+P223+P237+P248+P253</f>
        <v>0</v>
      </c>
      <c r="Q206" s="137"/>
      <c r="R206" s="138">
        <f>R207+R209+R212+R215+R217+R219+R221+R223+R237+R248+R253</f>
        <v>0</v>
      </c>
      <c r="S206" s="137"/>
      <c r="T206" s="139">
        <f>T207+T209+T212+T215+T217+T219+T221+T223+T237+T248+T253</f>
        <v>53.672386870000004</v>
      </c>
      <c r="AR206" s="132" t="s">
        <v>86</v>
      </c>
      <c r="AT206" s="140" t="s">
        <v>72</v>
      </c>
      <c r="AU206" s="140" t="s">
        <v>73</v>
      </c>
      <c r="AY206" s="132" t="s">
        <v>135</v>
      </c>
      <c r="BK206" s="141">
        <f>BK207+BK209+BK212+BK215+BK217+BK219+BK221+BK223+BK237+BK248+BK253</f>
        <v>0</v>
      </c>
    </row>
    <row r="207" spans="1:65" s="12" customFormat="1" ht="22.9" customHeight="1">
      <c r="B207" s="131"/>
      <c r="D207" s="132" t="s">
        <v>72</v>
      </c>
      <c r="E207" s="142" t="s">
        <v>306</v>
      </c>
      <c r="F207" s="142" t="s">
        <v>307</v>
      </c>
      <c r="I207" s="134"/>
      <c r="J207" s="143">
        <f>BK207</f>
        <v>0</v>
      </c>
      <c r="L207" s="131"/>
      <c r="M207" s="136"/>
      <c r="N207" s="137"/>
      <c r="O207" s="137"/>
      <c r="P207" s="138">
        <f>P208</f>
        <v>0</v>
      </c>
      <c r="Q207" s="137"/>
      <c r="R207" s="138">
        <f>R208</f>
        <v>0</v>
      </c>
      <c r="S207" s="137"/>
      <c r="T207" s="139">
        <f>T208</f>
        <v>0.86068</v>
      </c>
      <c r="AR207" s="132" t="s">
        <v>86</v>
      </c>
      <c r="AT207" s="140" t="s">
        <v>72</v>
      </c>
      <c r="AU207" s="140" t="s">
        <v>80</v>
      </c>
      <c r="AY207" s="132" t="s">
        <v>135</v>
      </c>
      <c r="BK207" s="141">
        <f>BK208</f>
        <v>0</v>
      </c>
    </row>
    <row r="208" spans="1:65" s="2" customFormat="1" ht="16.5" customHeight="1">
      <c r="A208" s="32"/>
      <c r="B208" s="144"/>
      <c r="C208" s="145" t="s">
        <v>308</v>
      </c>
      <c r="D208" s="145" t="s">
        <v>137</v>
      </c>
      <c r="E208" s="146" t="s">
        <v>309</v>
      </c>
      <c r="F208" s="147" t="s">
        <v>310</v>
      </c>
      <c r="G208" s="148" t="s">
        <v>167</v>
      </c>
      <c r="H208" s="149">
        <v>215.17</v>
      </c>
      <c r="I208" s="150"/>
      <c r="J208" s="151">
        <f>ROUND(I208*H208,2)</f>
        <v>0</v>
      </c>
      <c r="K208" s="147" t="s">
        <v>141</v>
      </c>
      <c r="L208" s="33"/>
      <c r="M208" s="152" t="s">
        <v>1</v>
      </c>
      <c r="N208" s="153" t="s">
        <v>38</v>
      </c>
      <c r="O208" s="58"/>
      <c r="P208" s="154">
        <f>O208*H208</f>
        <v>0</v>
      </c>
      <c r="Q208" s="154">
        <v>0</v>
      </c>
      <c r="R208" s="154">
        <f>Q208*H208</f>
        <v>0</v>
      </c>
      <c r="S208" s="154">
        <v>4.0000000000000001E-3</v>
      </c>
      <c r="T208" s="155">
        <f>S208*H208</f>
        <v>0.86068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6" t="s">
        <v>220</v>
      </c>
      <c r="AT208" s="156" t="s">
        <v>137</v>
      </c>
      <c r="AU208" s="156" t="s">
        <v>86</v>
      </c>
      <c r="AY208" s="17" t="s">
        <v>135</v>
      </c>
      <c r="BE208" s="157">
        <f>IF(N208="základní",J208,0)</f>
        <v>0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7" t="s">
        <v>80</v>
      </c>
      <c r="BK208" s="157">
        <f>ROUND(I208*H208,2)</f>
        <v>0</v>
      </c>
      <c r="BL208" s="17" t="s">
        <v>220</v>
      </c>
      <c r="BM208" s="156" t="s">
        <v>311</v>
      </c>
    </row>
    <row r="209" spans="1:65" s="12" customFormat="1" ht="22.9" customHeight="1">
      <c r="B209" s="131"/>
      <c r="D209" s="132" t="s">
        <v>72</v>
      </c>
      <c r="E209" s="142" t="s">
        <v>312</v>
      </c>
      <c r="F209" s="142" t="s">
        <v>313</v>
      </c>
      <c r="I209" s="134"/>
      <c r="J209" s="143">
        <f>BK209</f>
        <v>0</v>
      </c>
      <c r="L209" s="131"/>
      <c r="M209" s="136"/>
      <c r="N209" s="137"/>
      <c r="O209" s="137"/>
      <c r="P209" s="138">
        <f>SUM(P210:P211)</f>
        <v>0</v>
      </c>
      <c r="Q209" s="137"/>
      <c r="R209" s="138">
        <f>SUM(R210:R211)</f>
        <v>0</v>
      </c>
      <c r="S209" s="137"/>
      <c r="T209" s="139">
        <f>SUM(T210:T211)</f>
        <v>0.20700000000000002</v>
      </c>
      <c r="AR209" s="132" t="s">
        <v>86</v>
      </c>
      <c r="AT209" s="140" t="s">
        <v>72</v>
      </c>
      <c r="AU209" s="140" t="s">
        <v>80</v>
      </c>
      <c r="AY209" s="132" t="s">
        <v>135</v>
      </c>
      <c r="BK209" s="141">
        <f>SUM(BK210:BK211)</f>
        <v>0</v>
      </c>
    </row>
    <row r="210" spans="1:65" s="2" customFormat="1" ht="24">
      <c r="A210" s="32"/>
      <c r="B210" s="144"/>
      <c r="C210" s="145" t="s">
        <v>314</v>
      </c>
      <c r="D210" s="145" t="s">
        <v>137</v>
      </c>
      <c r="E210" s="146" t="s">
        <v>315</v>
      </c>
      <c r="F210" s="147" t="s">
        <v>316</v>
      </c>
      <c r="G210" s="148" t="s">
        <v>167</v>
      </c>
      <c r="H210" s="149">
        <v>34.5</v>
      </c>
      <c r="I210" s="150"/>
      <c r="J210" s="151">
        <f>ROUND(I210*H210,2)</f>
        <v>0</v>
      </c>
      <c r="K210" s="147" t="s">
        <v>141</v>
      </c>
      <c r="L210" s="33"/>
      <c r="M210" s="152" t="s">
        <v>1</v>
      </c>
      <c r="N210" s="153" t="s">
        <v>38</v>
      </c>
      <c r="O210" s="58"/>
      <c r="P210" s="154">
        <f>O210*H210</f>
        <v>0</v>
      </c>
      <c r="Q210" s="154">
        <v>0</v>
      </c>
      <c r="R210" s="154">
        <f>Q210*H210</f>
        <v>0</v>
      </c>
      <c r="S210" s="154">
        <v>6.0000000000000001E-3</v>
      </c>
      <c r="T210" s="155">
        <f>S210*H210</f>
        <v>0.20700000000000002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6" t="s">
        <v>220</v>
      </c>
      <c r="AT210" s="156" t="s">
        <v>137</v>
      </c>
      <c r="AU210" s="156" t="s">
        <v>86</v>
      </c>
      <c r="AY210" s="17" t="s">
        <v>135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7" t="s">
        <v>80</v>
      </c>
      <c r="BK210" s="157">
        <f>ROUND(I210*H210,2)</f>
        <v>0</v>
      </c>
      <c r="BL210" s="17" t="s">
        <v>220</v>
      </c>
      <c r="BM210" s="156" t="s">
        <v>317</v>
      </c>
    </row>
    <row r="211" spans="1:65" s="13" customFormat="1">
      <c r="B211" s="158"/>
      <c r="D211" s="159" t="s">
        <v>144</v>
      </c>
      <c r="E211" s="160" t="s">
        <v>1</v>
      </c>
      <c r="F211" s="161" t="s">
        <v>318</v>
      </c>
      <c r="H211" s="162">
        <v>34.5</v>
      </c>
      <c r="I211" s="163"/>
      <c r="L211" s="158"/>
      <c r="M211" s="164"/>
      <c r="N211" s="165"/>
      <c r="O211" s="165"/>
      <c r="P211" s="165"/>
      <c r="Q211" s="165"/>
      <c r="R211" s="165"/>
      <c r="S211" s="165"/>
      <c r="T211" s="166"/>
      <c r="AT211" s="160" t="s">
        <v>144</v>
      </c>
      <c r="AU211" s="160" t="s">
        <v>86</v>
      </c>
      <c r="AV211" s="13" t="s">
        <v>86</v>
      </c>
      <c r="AW211" s="13" t="s">
        <v>30</v>
      </c>
      <c r="AX211" s="13" t="s">
        <v>80</v>
      </c>
      <c r="AY211" s="160" t="s">
        <v>135</v>
      </c>
    </row>
    <row r="212" spans="1:65" s="12" customFormat="1" ht="22.9" customHeight="1">
      <c r="B212" s="131"/>
      <c r="D212" s="132" t="s">
        <v>72</v>
      </c>
      <c r="E212" s="142" t="s">
        <v>319</v>
      </c>
      <c r="F212" s="142" t="s">
        <v>320</v>
      </c>
      <c r="I212" s="134"/>
      <c r="J212" s="143">
        <f>BK212</f>
        <v>0</v>
      </c>
      <c r="L212" s="131"/>
      <c r="M212" s="136"/>
      <c r="N212" s="137"/>
      <c r="O212" s="137"/>
      <c r="P212" s="138">
        <f>SUM(P213:P214)</f>
        <v>0</v>
      </c>
      <c r="Q212" s="137"/>
      <c r="R212" s="138">
        <f>SUM(R213:R214)</f>
        <v>0</v>
      </c>
      <c r="S212" s="137"/>
      <c r="T212" s="139">
        <f>SUM(T213:T214)</f>
        <v>3.9134200000000001E-2</v>
      </c>
      <c r="AR212" s="132" t="s">
        <v>86</v>
      </c>
      <c r="AT212" s="140" t="s">
        <v>72</v>
      </c>
      <c r="AU212" s="140" t="s">
        <v>80</v>
      </c>
      <c r="AY212" s="132" t="s">
        <v>135</v>
      </c>
      <c r="BK212" s="141">
        <f>SUM(BK213:BK214)</f>
        <v>0</v>
      </c>
    </row>
    <row r="213" spans="1:65" s="2" customFormat="1" ht="36">
      <c r="A213" s="32"/>
      <c r="B213" s="144"/>
      <c r="C213" s="145" t="s">
        <v>321</v>
      </c>
      <c r="D213" s="145" t="s">
        <v>137</v>
      </c>
      <c r="E213" s="146" t="s">
        <v>322</v>
      </c>
      <c r="F213" s="147" t="s">
        <v>323</v>
      </c>
      <c r="G213" s="148" t="s">
        <v>167</v>
      </c>
      <c r="H213" s="149">
        <v>27.952999999999999</v>
      </c>
      <c r="I213" s="150"/>
      <c r="J213" s="151">
        <f>ROUND(I213*H213,2)</f>
        <v>0</v>
      </c>
      <c r="K213" s="147" t="s">
        <v>141</v>
      </c>
      <c r="L213" s="33"/>
      <c r="M213" s="152" t="s">
        <v>1</v>
      </c>
      <c r="N213" s="153" t="s">
        <v>38</v>
      </c>
      <c r="O213" s="58"/>
      <c r="P213" s="154">
        <f>O213*H213</f>
        <v>0</v>
      </c>
      <c r="Q213" s="154">
        <v>0</v>
      </c>
      <c r="R213" s="154">
        <f>Q213*H213</f>
        <v>0</v>
      </c>
      <c r="S213" s="154">
        <v>1.4E-3</v>
      </c>
      <c r="T213" s="155">
        <f>S213*H213</f>
        <v>3.9134200000000001E-2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6" t="s">
        <v>220</v>
      </c>
      <c r="AT213" s="156" t="s">
        <v>137</v>
      </c>
      <c r="AU213" s="156" t="s">
        <v>86</v>
      </c>
      <c r="AY213" s="17" t="s">
        <v>135</v>
      </c>
      <c r="BE213" s="157">
        <f>IF(N213="základní",J213,0)</f>
        <v>0</v>
      </c>
      <c r="BF213" s="157">
        <f>IF(N213="snížená",J213,0)</f>
        <v>0</v>
      </c>
      <c r="BG213" s="157">
        <f>IF(N213="zákl. přenesená",J213,0)</f>
        <v>0</v>
      </c>
      <c r="BH213" s="157">
        <f>IF(N213="sníž. přenesená",J213,0)</f>
        <v>0</v>
      </c>
      <c r="BI213" s="157">
        <f>IF(N213="nulová",J213,0)</f>
        <v>0</v>
      </c>
      <c r="BJ213" s="17" t="s">
        <v>80</v>
      </c>
      <c r="BK213" s="157">
        <f>ROUND(I213*H213,2)</f>
        <v>0</v>
      </c>
      <c r="BL213" s="17" t="s">
        <v>220</v>
      </c>
      <c r="BM213" s="156" t="s">
        <v>324</v>
      </c>
    </row>
    <row r="214" spans="1:65" s="13" customFormat="1">
      <c r="B214" s="158"/>
      <c r="D214" s="159" t="s">
        <v>144</v>
      </c>
      <c r="E214" s="160" t="s">
        <v>1</v>
      </c>
      <c r="F214" s="161" t="s">
        <v>325</v>
      </c>
      <c r="H214" s="162">
        <v>27.952999999999999</v>
      </c>
      <c r="I214" s="163"/>
      <c r="L214" s="158"/>
      <c r="M214" s="164"/>
      <c r="N214" s="165"/>
      <c r="O214" s="165"/>
      <c r="P214" s="165"/>
      <c r="Q214" s="165"/>
      <c r="R214" s="165"/>
      <c r="S214" s="165"/>
      <c r="T214" s="166"/>
      <c r="AT214" s="160" t="s">
        <v>144</v>
      </c>
      <c r="AU214" s="160" t="s">
        <v>86</v>
      </c>
      <c r="AV214" s="13" t="s">
        <v>86</v>
      </c>
      <c r="AW214" s="13" t="s">
        <v>30</v>
      </c>
      <c r="AX214" s="13" t="s">
        <v>80</v>
      </c>
      <c r="AY214" s="160" t="s">
        <v>135</v>
      </c>
    </row>
    <row r="215" spans="1:65" s="12" customFormat="1" ht="22.9" customHeight="1">
      <c r="B215" s="131"/>
      <c r="D215" s="132" t="s">
        <v>72</v>
      </c>
      <c r="E215" s="142" t="s">
        <v>326</v>
      </c>
      <c r="F215" s="142" t="s">
        <v>327</v>
      </c>
      <c r="I215" s="134"/>
      <c r="J215" s="143">
        <f>BK215</f>
        <v>0</v>
      </c>
      <c r="L215" s="131"/>
      <c r="M215" s="136"/>
      <c r="N215" s="137"/>
      <c r="O215" s="137"/>
      <c r="P215" s="138">
        <f>P216</f>
        <v>0</v>
      </c>
      <c r="Q215" s="137"/>
      <c r="R215" s="138">
        <f>R216</f>
        <v>0</v>
      </c>
      <c r="S215" s="137"/>
      <c r="T215" s="139">
        <f>T216</f>
        <v>0</v>
      </c>
      <c r="AR215" s="132" t="s">
        <v>86</v>
      </c>
      <c r="AT215" s="140" t="s">
        <v>72</v>
      </c>
      <c r="AU215" s="140" t="s">
        <v>80</v>
      </c>
      <c r="AY215" s="132" t="s">
        <v>135</v>
      </c>
      <c r="BK215" s="141">
        <f>BK216</f>
        <v>0</v>
      </c>
    </row>
    <row r="216" spans="1:65" s="2" customFormat="1" ht="33" customHeight="1">
      <c r="A216" s="32"/>
      <c r="B216" s="144"/>
      <c r="C216" s="145" t="s">
        <v>328</v>
      </c>
      <c r="D216" s="145" t="s">
        <v>137</v>
      </c>
      <c r="E216" s="146" t="s">
        <v>329</v>
      </c>
      <c r="F216" s="147" t="s">
        <v>330</v>
      </c>
      <c r="G216" s="148" t="s">
        <v>185</v>
      </c>
      <c r="H216" s="149">
        <v>1</v>
      </c>
      <c r="I216" s="150"/>
      <c r="J216" s="151">
        <f>ROUND(I216*H216,2)</f>
        <v>0</v>
      </c>
      <c r="K216" s="147" t="s">
        <v>1</v>
      </c>
      <c r="L216" s="33"/>
      <c r="M216" s="152" t="s">
        <v>1</v>
      </c>
      <c r="N216" s="153" t="s">
        <v>38</v>
      </c>
      <c r="O216" s="58"/>
      <c r="P216" s="154">
        <f>O216*H216</f>
        <v>0</v>
      </c>
      <c r="Q216" s="154">
        <v>0</v>
      </c>
      <c r="R216" s="154">
        <f>Q216*H216</f>
        <v>0</v>
      </c>
      <c r="S216" s="154">
        <v>0</v>
      </c>
      <c r="T216" s="155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6" t="s">
        <v>220</v>
      </c>
      <c r="AT216" s="156" t="s">
        <v>137</v>
      </c>
      <c r="AU216" s="156" t="s">
        <v>86</v>
      </c>
      <c r="AY216" s="17" t="s">
        <v>135</v>
      </c>
      <c r="BE216" s="157">
        <f>IF(N216="základní",J216,0)</f>
        <v>0</v>
      </c>
      <c r="BF216" s="157">
        <f>IF(N216="snížená",J216,0)</f>
        <v>0</v>
      </c>
      <c r="BG216" s="157">
        <f>IF(N216="zákl. přenesená",J216,0)</f>
        <v>0</v>
      </c>
      <c r="BH216" s="157">
        <f>IF(N216="sníž. přenesená",J216,0)</f>
        <v>0</v>
      </c>
      <c r="BI216" s="157">
        <f>IF(N216="nulová",J216,0)</f>
        <v>0</v>
      </c>
      <c r="BJ216" s="17" t="s">
        <v>80</v>
      </c>
      <c r="BK216" s="157">
        <f>ROUND(I216*H216,2)</f>
        <v>0</v>
      </c>
      <c r="BL216" s="17" t="s">
        <v>220</v>
      </c>
      <c r="BM216" s="156" t="s">
        <v>331</v>
      </c>
    </row>
    <row r="217" spans="1:65" s="12" customFormat="1" ht="22.9" customHeight="1">
      <c r="B217" s="131"/>
      <c r="D217" s="132" t="s">
        <v>72</v>
      </c>
      <c r="E217" s="142" t="s">
        <v>332</v>
      </c>
      <c r="F217" s="142" t="s">
        <v>333</v>
      </c>
      <c r="I217" s="134"/>
      <c r="J217" s="143">
        <f>BK217</f>
        <v>0</v>
      </c>
      <c r="L217" s="131"/>
      <c r="M217" s="136"/>
      <c r="N217" s="137"/>
      <c r="O217" s="137"/>
      <c r="P217" s="138">
        <f>P218</f>
        <v>0</v>
      </c>
      <c r="Q217" s="137"/>
      <c r="R217" s="138">
        <f>R218</f>
        <v>0</v>
      </c>
      <c r="S217" s="137"/>
      <c r="T217" s="139">
        <f>T218</f>
        <v>0</v>
      </c>
      <c r="AR217" s="132" t="s">
        <v>86</v>
      </c>
      <c r="AT217" s="140" t="s">
        <v>72</v>
      </c>
      <c r="AU217" s="140" t="s">
        <v>80</v>
      </c>
      <c r="AY217" s="132" t="s">
        <v>135</v>
      </c>
      <c r="BK217" s="141">
        <f>BK218</f>
        <v>0</v>
      </c>
    </row>
    <row r="218" spans="1:65" s="2" customFormat="1" ht="24">
      <c r="A218" s="32"/>
      <c r="B218" s="144"/>
      <c r="C218" s="145" t="s">
        <v>334</v>
      </c>
      <c r="D218" s="145" t="s">
        <v>137</v>
      </c>
      <c r="E218" s="146" t="s">
        <v>335</v>
      </c>
      <c r="F218" s="147" t="s">
        <v>336</v>
      </c>
      <c r="G218" s="148" t="s">
        <v>185</v>
      </c>
      <c r="H218" s="149">
        <v>1</v>
      </c>
      <c r="I218" s="150"/>
      <c r="J218" s="151">
        <f>ROUND(I218*H218,2)</f>
        <v>0</v>
      </c>
      <c r="K218" s="147" t="s">
        <v>1</v>
      </c>
      <c r="L218" s="33"/>
      <c r="M218" s="152" t="s">
        <v>1</v>
      </c>
      <c r="N218" s="153" t="s">
        <v>38</v>
      </c>
      <c r="O218" s="58"/>
      <c r="P218" s="154">
        <f>O218*H218</f>
        <v>0</v>
      </c>
      <c r="Q218" s="154">
        <v>0</v>
      </c>
      <c r="R218" s="154">
        <f>Q218*H218</f>
        <v>0</v>
      </c>
      <c r="S218" s="154">
        <v>0</v>
      </c>
      <c r="T218" s="155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6" t="s">
        <v>220</v>
      </c>
      <c r="AT218" s="156" t="s">
        <v>137</v>
      </c>
      <c r="AU218" s="156" t="s">
        <v>86</v>
      </c>
      <c r="AY218" s="17" t="s">
        <v>135</v>
      </c>
      <c r="BE218" s="157">
        <f>IF(N218="základní",J218,0)</f>
        <v>0</v>
      </c>
      <c r="BF218" s="157">
        <f>IF(N218="snížená",J218,0)</f>
        <v>0</v>
      </c>
      <c r="BG218" s="157">
        <f>IF(N218="zákl. přenesená",J218,0)</f>
        <v>0</v>
      </c>
      <c r="BH218" s="157">
        <f>IF(N218="sníž. přenesená",J218,0)</f>
        <v>0</v>
      </c>
      <c r="BI218" s="157">
        <f>IF(N218="nulová",J218,0)</f>
        <v>0</v>
      </c>
      <c r="BJ218" s="17" t="s">
        <v>80</v>
      </c>
      <c r="BK218" s="157">
        <f>ROUND(I218*H218,2)</f>
        <v>0</v>
      </c>
      <c r="BL218" s="17" t="s">
        <v>220</v>
      </c>
      <c r="BM218" s="156" t="s">
        <v>337</v>
      </c>
    </row>
    <row r="219" spans="1:65" s="12" customFormat="1" ht="22.9" customHeight="1">
      <c r="B219" s="131"/>
      <c r="D219" s="132" t="s">
        <v>72</v>
      </c>
      <c r="E219" s="142" t="s">
        <v>338</v>
      </c>
      <c r="F219" s="142" t="s">
        <v>339</v>
      </c>
      <c r="I219" s="134"/>
      <c r="J219" s="143">
        <f>BK219</f>
        <v>0</v>
      </c>
      <c r="L219" s="131"/>
      <c r="M219" s="136"/>
      <c r="N219" s="137"/>
      <c r="O219" s="137"/>
      <c r="P219" s="138">
        <f>P220</f>
        <v>0</v>
      </c>
      <c r="Q219" s="137"/>
      <c r="R219" s="138">
        <f>R220</f>
        <v>0</v>
      </c>
      <c r="S219" s="137"/>
      <c r="T219" s="139">
        <f>T220</f>
        <v>0</v>
      </c>
      <c r="AR219" s="132" t="s">
        <v>86</v>
      </c>
      <c r="AT219" s="140" t="s">
        <v>72</v>
      </c>
      <c r="AU219" s="140" t="s">
        <v>80</v>
      </c>
      <c r="AY219" s="132" t="s">
        <v>135</v>
      </c>
      <c r="BK219" s="141">
        <f>BK220</f>
        <v>0</v>
      </c>
    </row>
    <row r="220" spans="1:65" s="2" customFormat="1" ht="24">
      <c r="A220" s="32"/>
      <c r="B220" s="144"/>
      <c r="C220" s="145" t="s">
        <v>340</v>
      </c>
      <c r="D220" s="145" t="s">
        <v>137</v>
      </c>
      <c r="E220" s="146" t="s">
        <v>341</v>
      </c>
      <c r="F220" s="147" t="s">
        <v>342</v>
      </c>
      <c r="G220" s="148" t="s">
        <v>185</v>
      </c>
      <c r="H220" s="149">
        <v>1</v>
      </c>
      <c r="I220" s="150"/>
      <c r="J220" s="151">
        <f>ROUND(I220*H220,2)</f>
        <v>0</v>
      </c>
      <c r="K220" s="147" t="s">
        <v>1</v>
      </c>
      <c r="L220" s="33"/>
      <c r="M220" s="152" t="s">
        <v>1</v>
      </c>
      <c r="N220" s="153" t="s">
        <v>38</v>
      </c>
      <c r="O220" s="58"/>
      <c r="P220" s="154">
        <f>O220*H220</f>
        <v>0</v>
      </c>
      <c r="Q220" s="154">
        <v>0</v>
      </c>
      <c r="R220" s="154">
        <f>Q220*H220</f>
        <v>0</v>
      </c>
      <c r="S220" s="154">
        <v>0</v>
      </c>
      <c r="T220" s="155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6" t="s">
        <v>220</v>
      </c>
      <c r="AT220" s="156" t="s">
        <v>137</v>
      </c>
      <c r="AU220" s="156" t="s">
        <v>86</v>
      </c>
      <c r="AY220" s="17" t="s">
        <v>135</v>
      </c>
      <c r="BE220" s="157">
        <f>IF(N220="základní",J220,0)</f>
        <v>0</v>
      </c>
      <c r="BF220" s="157">
        <f>IF(N220="snížená",J220,0)</f>
        <v>0</v>
      </c>
      <c r="BG220" s="157">
        <f>IF(N220="zákl. přenesená",J220,0)</f>
        <v>0</v>
      </c>
      <c r="BH220" s="157">
        <f>IF(N220="sníž. přenesená",J220,0)</f>
        <v>0</v>
      </c>
      <c r="BI220" s="157">
        <f>IF(N220="nulová",J220,0)</f>
        <v>0</v>
      </c>
      <c r="BJ220" s="17" t="s">
        <v>80</v>
      </c>
      <c r="BK220" s="157">
        <f>ROUND(I220*H220,2)</f>
        <v>0</v>
      </c>
      <c r="BL220" s="17" t="s">
        <v>220</v>
      </c>
      <c r="BM220" s="156" t="s">
        <v>343</v>
      </c>
    </row>
    <row r="221" spans="1:65" s="12" customFormat="1" ht="22.9" customHeight="1">
      <c r="B221" s="131"/>
      <c r="D221" s="132" t="s">
        <v>72</v>
      </c>
      <c r="E221" s="142" t="s">
        <v>344</v>
      </c>
      <c r="F221" s="142" t="s">
        <v>345</v>
      </c>
      <c r="I221" s="134"/>
      <c r="J221" s="143">
        <f>BK221</f>
        <v>0</v>
      </c>
      <c r="L221" s="131"/>
      <c r="M221" s="136"/>
      <c r="N221" s="137"/>
      <c r="O221" s="137"/>
      <c r="P221" s="138">
        <f>P222</f>
        <v>0</v>
      </c>
      <c r="Q221" s="137"/>
      <c r="R221" s="138">
        <f>R222</f>
        <v>0</v>
      </c>
      <c r="S221" s="137"/>
      <c r="T221" s="139">
        <f>T222</f>
        <v>0</v>
      </c>
      <c r="AR221" s="132" t="s">
        <v>86</v>
      </c>
      <c r="AT221" s="140" t="s">
        <v>72</v>
      </c>
      <c r="AU221" s="140" t="s">
        <v>80</v>
      </c>
      <c r="AY221" s="132" t="s">
        <v>135</v>
      </c>
      <c r="BK221" s="141">
        <f>BK222</f>
        <v>0</v>
      </c>
    </row>
    <row r="222" spans="1:65" s="2" customFormat="1" ht="16.5" customHeight="1">
      <c r="A222" s="32"/>
      <c r="B222" s="144"/>
      <c r="C222" s="145" t="s">
        <v>346</v>
      </c>
      <c r="D222" s="145" t="s">
        <v>137</v>
      </c>
      <c r="E222" s="146" t="s">
        <v>347</v>
      </c>
      <c r="F222" s="147" t="s">
        <v>348</v>
      </c>
      <c r="G222" s="148" t="s">
        <v>185</v>
      </c>
      <c r="H222" s="149">
        <v>1</v>
      </c>
      <c r="I222" s="150"/>
      <c r="J222" s="151">
        <f>ROUND(I222*H222,2)</f>
        <v>0</v>
      </c>
      <c r="K222" s="147" t="s">
        <v>1</v>
      </c>
      <c r="L222" s="33"/>
      <c r="M222" s="152" t="s">
        <v>1</v>
      </c>
      <c r="N222" s="153" t="s">
        <v>38</v>
      </c>
      <c r="O222" s="58"/>
      <c r="P222" s="154">
        <f>O222*H222</f>
        <v>0</v>
      </c>
      <c r="Q222" s="154">
        <v>0</v>
      </c>
      <c r="R222" s="154">
        <f>Q222*H222</f>
        <v>0</v>
      </c>
      <c r="S222" s="154">
        <v>0</v>
      </c>
      <c r="T222" s="155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6" t="s">
        <v>220</v>
      </c>
      <c r="AT222" s="156" t="s">
        <v>137</v>
      </c>
      <c r="AU222" s="156" t="s">
        <v>86</v>
      </c>
      <c r="AY222" s="17" t="s">
        <v>135</v>
      </c>
      <c r="BE222" s="157">
        <f>IF(N222="základní",J222,0)</f>
        <v>0</v>
      </c>
      <c r="BF222" s="157">
        <f>IF(N222="snížená",J222,0)</f>
        <v>0</v>
      </c>
      <c r="BG222" s="157">
        <f>IF(N222="zákl. přenesená",J222,0)</f>
        <v>0</v>
      </c>
      <c r="BH222" s="157">
        <f>IF(N222="sníž. přenesená",J222,0)</f>
        <v>0</v>
      </c>
      <c r="BI222" s="157">
        <f>IF(N222="nulová",J222,0)</f>
        <v>0</v>
      </c>
      <c r="BJ222" s="17" t="s">
        <v>80</v>
      </c>
      <c r="BK222" s="157">
        <f>ROUND(I222*H222,2)</f>
        <v>0</v>
      </c>
      <c r="BL222" s="17" t="s">
        <v>220</v>
      </c>
      <c r="BM222" s="156" t="s">
        <v>349</v>
      </c>
    </row>
    <row r="223" spans="1:65" s="12" customFormat="1" ht="22.9" customHeight="1">
      <c r="B223" s="131"/>
      <c r="D223" s="132" t="s">
        <v>72</v>
      </c>
      <c r="E223" s="142" t="s">
        <v>350</v>
      </c>
      <c r="F223" s="142" t="s">
        <v>351</v>
      </c>
      <c r="I223" s="134"/>
      <c r="J223" s="143">
        <f>BK223</f>
        <v>0</v>
      </c>
      <c r="L223" s="131"/>
      <c r="M223" s="136"/>
      <c r="N223" s="137"/>
      <c r="O223" s="137"/>
      <c r="P223" s="138">
        <f>SUM(P224:P236)</f>
        <v>0</v>
      </c>
      <c r="Q223" s="137"/>
      <c r="R223" s="138">
        <f>SUM(R224:R236)</f>
        <v>0</v>
      </c>
      <c r="S223" s="137"/>
      <c r="T223" s="139">
        <f>SUM(T224:T236)</f>
        <v>38.833168999999998</v>
      </c>
      <c r="AR223" s="132" t="s">
        <v>86</v>
      </c>
      <c r="AT223" s="140" t="s">
        <v>72</v>
      </c>
      <c r="AU223" s="140" t="s">
        <v>80</v>
      </c>
      <c r="AY223" s="132" t="s">
        <v>135</v>
      </c>
      <c r="BK223" s="141">
        <f>SUM(BK224:BK236)</f>
        <v>0</v>
      </c>
    </row>
    <row r="224" spans="1:65" s="2" customFormat="1" ht="24">
      <c r="A224" s="32"/>
      <c r="B224" s="144"/>
      <c r="C224" s="145" t="s">
        <v>352</v>
      </c>
      <c r="D224" s="145" t="s">
        <v>137</v>
      </c>
      <c r="E224" s="146" t="s">
        <v>353</v>
      </c>
      <c r="F224" s="147" t="s">
        <v>354</v>
      </c>
      <c r="G224" s="148" t="s">
        <v>217</v>
      </c>
      <c r="H224" s="149">
        <v>595.822</v>
      </c>
      <c r="I224" s="150"/>
      <c r="J224" s="151">
        <f>ROUND(I224*H224,2)</f>
        <v>0</v>
      </c>
      <c r="K224" s="147" t="s">
        <v>141</v>
      </c>
      <c r="L224" s="33"/>
      <c r="M224" s="152" t="s">
        <v>1</v>
      </c>
      <c r="N224" s="153" t="s">
        <v>38</v>
      </c>
      <c r="O224" s="58"/>
      <c r="P224" s="154">
        <f>O224*H224</f>
        <v>0</v>
      </c>
      <c r="Q224" s="154">
        <v>0</v>
      </c>
      <c r="R224" s="154">
        <f>Q224*H224</f>
        <v>0</v>
      </c>
      <c r="S224" s="154">
        <v>3.2000000000000001E-2</v>
      </c>
      <c r="T224" s="155">
        <f>S224*H224</f>
        <v>19.066303999999999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6" t="s">
        <v>220</v>
      </c>
      <c r="AT224" s="156" t="s">
        <v>137</v>
      </c>
      <c r="AU224" s="156" t="s">
        <v>86</v>
      </c>
      <c r="AY224" s="17" t="s">
        <v>135</v>
      </c>
      <c r="BE224" s="157">
        <f>IF(N224="základní",J224,0)</f>
        <v>0</v>
      </c>
      <c r="BF224" s="157">
        <f>IF(N224="snížená",J224,0)</f>
        <v>0</v>
      </c>
      <c r="BG224" s="157">
        <f>IF(N224="zákl. přenesená",J224,0)</f>
        <v>0</v>
      </c>
      <c r="BH224" s="157">
        <f>IF(N224="sníž. přenesená",J224,0)</f>
        <v>0</v>
      </c>
      <c r="BI224" s="157">
        <f>IF(N224="nulová",J224,0)</f>
        <v>0</v>
      </c>
      <c r="BJ224" s="17" t="s">
        <v>80</v>
      </c>
      <c r="BK224" s="157">
        <f>ROUND(I224*H224,2)</f>
        <v>0</v>
      </c>
      <c r="BL224" s="17" t="s">
        <v>220</v>
      </c>
      <c r="BM224" s="156" t="s">
        <v>355</v>
      </c>
    </row>
    <row r="225" spans="1:65" s="13" customFormat="1" ht="22.5">
      <c r="B225" s="158"/>
      <c r="D225" s="159" t="s">
        <v>144</v>
      </c>
      <c r="E225" s="160" t="s">
        <v>1</v>
      </c>
      <c r="F225" s="161" t="s">
        <v>356</v>
      </c>
      <c r="H225" s="162">
        <v>595.822</v>
      </c>
      <c r="I225" s="163"/>
      <c r="L225" s="158"/>
      <c r="M225" s="164"/>
      <c r="N225" s="165"/>
      <c r="O225" s="165"/>
      <c r="P225" s="165"/>
      <c r="Q225" s="165"/>
      <c r="R225" s="165"/>
      <c r="S225" s="165"/>
      <c r="T225" s="166"/>
      <c r="AT225" s="160" t="s">
        <v>144</v>
      </c>
      <c r="AU225" s="160" t="s">
        <v>86</v>
      </c>
      <c r="AV225" s="13" t="s">
        <v>86</v>
      </c>
      <c r="AW225" s="13" t="s">
        <v>30</v>
      </c>
      <c r="AX225" s="13" t="s">
        <v>80</v>
      </c>
      <c r="AY225" s="160" t="s">
        <v>135</v>
      </c>
    </row>
    <row r="226" spans="1:65" s="2" customFormat="1" ht="16.5" customHeight="1">
      <c r="A226" s="32"/>
      <c r="B226" s="144"/>
      <c r="C226" s="145" t="s">
        <v>357</v>
      </c>
      <c r="D226" s="145" t="s">
        <v>137</v>
      </c>
      <c r="E226" s="146" t="s">
        <v>358</v>
      </c>
      <c r="F226" s="147" t="s">
        <v>359</v>
      </c>
      <c r="G226" s="148" t="s">
        <v>167</v>
      </c>
      <c r="H226" s="149">
        <v>33.299999999999997</v>
      </c>
      <c r="I226" s="150"/>
      <c r="J226" s="151">
        <f>ROUND(I226*H226,2)</f>
        <v>0</v>
      </c>
      <c r="K226" s="147" t="s">
        <v>141</v>
      </c>
      <c r="L226" s="33"/>
      <c r="M226" s="152" t="s">
        <v>1</v>
      </c>
      <c r="N226" s="153" t="s">
        <v>38</v>
      </c>
      <c r="O226" s="58"/>
      <c r="P226" s="154">
        <f>O226*H226</f>
        <v>0</v>
      </c>
      <c r="Q226" s="154">
        <v>0</v>
      </c>
      <c r="R226" s="154">
        <f>Q226*H226</f>
        <v>0</v>
      </c>
      <c r="S226" s="154">
        <v>1.4999999999999999E-2</v>
      </c>
      <c r="T226" s="155">
        <f>S226*H226</f>
        <v>0.49949999999999994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6" t="s">
        <v>220</v>
      </c>
      <c r="AT226" s="156" t="s">
        <v>137</v>
      </c>
      <c r="AU226" s="156" t="s">
        <v>86</v>
      </c>
      <c r="AY226" s="17" t="s">
        <v>135</v>
      </c>
      <c r="BE226" s="157">
        <f>IF(N226="základní",J226,0)</f>
        <v>0</v>
      </c>
      <c r="BF226" s="157">
        <f>IF(N226="snížená",J226,0)</f>
        <v>0</v>
      </c>
      <c r="BG226" s="157">
        <f>IF(N226="zákl. přenesená",J226,0)</f>
        <v>0</v>
      </c>
      <c r="BH226" s="157">
        <f>IF(N226="sníž. přenesená",J226,0)</f>
        <v>0</v>
      </c>
      <c r="BI226" s="157">
        <f>IF(N226="nulová",J226,0)</f>
        <v>0</v>
      </c>
      <c r="BJ226" s="17" t="s">
        <v>80</v>
      </c>
      <c r="BK226" s="157">
        <f>ROUND(I226*H226,2)</f>
        <v>0</v>
      </c>
      <c r="BL226" s="17" t="s">
        <v>220</v>
      </c>
      <c r="BM226" s="156" t="s">
        <v>360</v>
      </c>
    </row>
    <row r="227" spans="1:65" s="13" customFormat="1">
      <c r="B227" s="158"/>
      <c r="D227" s="159" t="s">
        <v>144</v>
      </c>
      <c r="E227" s="160" t="s">
        <v>1</v>
      </c>
      <c r="F227" s="161" t="s">
        <v>361</v>
      </c>
      <c r="H227" s="162">
        <v>33.299999999999997</v>
      </c>
      <c r="I227" s="163"/>
      <c r="L227" s="158"/>
      <c r="M227" s="164"/>
      <c r="N227" s="165"/>
      <c r="O227" s="165"/>
      <c r="P227" s="165"/>
      <c r="Q227" s="165"/>
      <c r="R227" s="165"/>
      <c r="S227" s="165"/>
      <c r="T227" s="166"/>
      <c r="AT227" s="160" t="s">
        <v>144</v>
      </c>
      <c r="AU227" s="160" t="s">
        <v>86</v>
      </c>
      <c r="AV227" s="13" t="s">
        <v>86</v>
      </c>
      <c r="AW227" s="13" t="s">
        <v>30</v>
      </c>
      <c r="AX227" s="13" t="s">
        <v>80</v>
      </c>
      <c r="AY227" s="160" t="s">
        <v>135</v>
      </c>
    </row>
    <row r="228" spans="1:65" s="2" customFormat="1" ht="24">
      <c r="A228" s="32"/>
      <c r="B228" s="144"/>
      <c r="C228" s="145" t="s">
        <v>362</v>
      </c>
      <c r="D228" s="145" t="s">
        <v>137</v>
      </c>
      <c r="E228" s="146" t="s">
        <v>363</v>
      </c>
      <c r="F228" s="147" t="s">
        <v>364</v>
      </c>
      <c r="G228" s="148" t="s">
        <v>167</v>
      </c>
      <c r="H228" s="149">
        <v>278.40899999999999</v>
      </c>
      <c r="I228" s="150"/>
      <c r="J228" s="151">
        <f>ROUND(I228*H228,2)</f>
        <v>0</v>
      </c>
      <c r="K228" s="147" t="s">
        <v>141</v>
      </c>
      <c r="L228" s="33"/>
      <c r="M228" s="152" t="s">
        <v>1</v>
      </c>
      <c r="N228" s="153" t="s">
        <v>38</v>
      </c>
      <c r="O228" s="58"/>
      <c r="P228" s="154">
        <f>O228*H228</f>
        <v>0</v>
      </c>
      <c r="Q228" s="154">
        <v>0</v>
      </c>
      <c r="R228" s="154">
        <f>Q228*H228</f>
        <v>0</v>
      </c>
      <c r="S228" s="154">
        <v>5.0000000000000001E-3</v>
      </c>
      <c r="T228" s="155">
        <f>S228*H228</f>
        <v>1.392045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6" t="s">
        <v>220</v>
      </c>
      <c r="AT228" s="156" t="s">
        <v>137</v>
      </c>
      <c r="AU228" s="156" t="s">
        <v>86</v>
      </c>
      <c r="AY228" s="17" t="s">
        <v>135</v>
      </c>
      <c r="BE228" s="157">
        <f>IF(N228="základní",J228,0)</f>
        <v>0</v>
      </c>
      <c r="BF228" s="157">
        <f>IF(N228="snížená",J228,0)</f>
        <v>0</v>
      </c>
      <c r="BG228" s="157">
        <f>IF(N228="zákl. přenesená",J228,0)</f>
        <v>0</v>
      </c>
      <c r="BH228" s="157">
        <f>IF(N228="sníž. přenesená",J228,0)</f>
        <v>0</v>
      </c>
      <c r="BI228" s="157">
        <f>IF(N228="nulová",J228,0)</f>
        <v>0</v>
      </c>
      <c r="BJ228" s="17" t="s">
        <v>80</v>
      </c>
      <c r="BK228" s="157">
        <f>ROUND(I228*H228,2)</f>
        <v>0</v>
      </c>
      <c r="BL228" s="17" t="s">
        <v>220</v>
      </c>
      <c r="BM228" s="156" t="s">
        <v>365</v>
      </c>
    </row>
    <row r="229" spans="1:65" s="13" customFormat="1">
      <c r="B229" s="158"/>
      <c r="D229" s="159" t="s">
        <v>144</v>
      </c>
      <c r="E229" s="160" t="s">
        <v>1</v>
      </c>
      <c r="F229" s="161" t="s">
        <v>366</v>
      </c>
      <c r="H229" s="162">
        <v>278.40899999999999</v>
      </c>
      <c r="I229" s="163"/>
      <c r="L229" s="158"/>
      <c r="M229" s="164"/>
      <c r="N229" s="165"/>
      <c r="O229" s="165"/>
      <c r="P229" s="165"/>
      <c r="Q229" s="165"/>
      <c r="R229" s="165"/>
      <c r="S229" s="165"/>
      <c r="T229" s="166"/>
      <c r="AT229" s="160" t="s">
        <v>144</v>
      </c>
      <c r="AU229" s="160" t="s">
        <v>86</v>
      </c>
      <c r="AV229" s="13" t="s">
        <v>86</v>
      </c>
      <c r="AW229" s="13" t="s">
        <v>30</v>
      </c>
      <c r="AX229" s="13" t="s">
        <v>80</v>
      </c>
      <c r="AY229" s="160" t="s">
        <v>135</v>
      </c>
    </row>
    <row r="230" spans="1:65" s="2" customFormat="1" ht="21.75" customHeight="1">
      <c r="A230" s="32"/>
      <c r="B230" s="144"/>
      <c r="C230" s="145" t="s">
        <v>367</v>
      </c>
      <c r="D230" s="145" t="s">
        <v>137</v>
      </c>
      <c r="E230" s="146" t="s">
        <v>368</v>
      </c>
      <c r="F230" s="147" t="s">
        <v>369</v>
      </c>
      <c r="G230" s="148" t="s">
        <v>167</v>
      </c>
      <c r="H230" s="149">
        <v>35.520000000000003</v>
      </c>
      <c r="I230" s="150"/>
      <c r="J230" s="151">
        <f>ROUND(I230*H230,2)</f>
        <v>0</v>
      </c>
      <c r="K230" s="147" t="s">
        <v>141</v>
      </c>
      <c r="L230" s="33"/>
      <c r="M230" s="152" t="s">
        <v>1</v>
      </c>
      <c r="N230" s="153" t="s">
        <v>38</v>
      </c>
      <c r="O230" s="58"/>
      <c r="P230" s="154">
        <f>O230*H230</f>
        <v>0</v>
      </c>
      <c r="Q230" s="154">
        <v>0</v>
      </c>
      <c r="R230" s="154">
        <f>Q230*H230</f>
        <v>0</v>
      </c>
      <c r="S230" s="154">
        <v>1.4999999999999999E-2</v>
      </c>
      <c r="T230" s="155">
        <f>S230*H230</f>
        <v>0.53280000000000005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6" t="s">
        <v>220</v>
      </c>
      <c r="AT230" s="156" t="s">
        <v>137</v>
      </c>
      <c r="AU230" s="156" t="s">
        <v>86</v>
      </c>
      <c r="AY230" s="17" t="s">
        <v>135</v>
      </c>
      <c r="BE230" s="157">
        <f>IF(N230="základní",J230,0)</f>
        <v>0</v>
      </c>
      <c r="BF230" s="157">
        <f>IF(N230="snížená",J230,0)</f>
        <v>0</v>
      </c>
      <c r="BG230" s="157">
        <f>IF(N230="zákl. přenesená",J230,0)</f>
        <v>0</v>
      </c>
      <c r="BH230" s="157">
        <f>IF(N230="sníž. přenesená",J230,0)</f>
        <v>0</v>
      </c>
      <c r="BI230" s="157">
        <f>IF(N230="nulová",J230,0)</f>
        <v>0</v>
      </c>
      <c r="BJ230" s="17" t="s">
        <v>80</v>
      </c>
      <c r="BK230" s="157">
        <f>ROUND(I230*H230,2)</f>
        <v>0</v>
      </c>
      <c r="BL230" s="17" t="s">
        <v>220</v>
      </c>
      <c r="BM230" s="156" t="s">
        <v>370</v>
      </c>
    </row>
    <row r="231" spans="1:65" s="13" customFormat="1">
      <c r="B231" s="158"/>
      <c r="D231" s="159" t="s">
        <v>144</v>
      </c>
      <c r="E231" s="160" t="s">
        <v>1</v>
      </c>
      <c r="F231" s="161" t="s">
        <v>371</v>
      </c>
      <c r="H231" s="162">
        <v>35.520000000000003</v>
      </c>
      <c r="I231" s="163"/>
      <c r="L231" s="158"/>
      <c r="M231" s="164"/>
      <c r="N231" s="165"/>
      <c r="O231" s="165"/>
      <c r="P231" s="165"/>
      <c r="Q231" s="165"/>
      <c r="R231" s="165"/>
      <c r="S231" s="165"/>
      <c r="T231" s="166"/>
      <c r="AT231" s="160" t="s">
        <v>144</v>
      </c>
      <c r="AU231" s="160" t="s">
        <v>86</v>
      </c>
      <c r="AV231" s="13" t="s">
        <v>86</v>
      </c>
      <c r="AW231" s="13" t="s">
        <v>30</v>
      </c>
      <c r="AX231" s="13" t="s">
        <v>80</v>
      </c>
      <c r="AY231" s="160" t="s">
        <v>135</v>
      </c>
    </row>
    <row r="232" spans="1:65" s="2" customFormat="1" ht="21.75" customHeight="1">
      <c r="A232" s="32"/>
      <c r="B232" s="144"/>
      <c r="C232" s="145" t="s">
        <v>372</v>
      </c>
      <c r="D232" s="145" t="s">
        <v>137</v>
      </c>
      <c r="E232" s="146" t="s">
        <v>373</v>
      </c>
      <c r="F232" s="147" t="s">
        <v>374</v>
      </c>
      <c r="G232" s="148" t="s">
        <v>167</v>
      </c>
      <c r="H232" s="149">
        <v>192.35</v>
      </c>
      <c r="I232" s="150"/>
      <c r="J232" s="151">
        <f>ROUND(I232*H232,2)</f>
        <v>0</v>
      </c>
      <c r="K232" s="147" t="s">
        <v>141</v>
      </c>
      <c r="L232" s="33"/>
      <c r="M232" s="152" t="s">
        <v>1</v>
      </c>
      <c r="N232" s="153" t="s">
        <v>38</v>
      </c>
      <c r="O232" s="58"/>
      <c r="P232" s="154">
        <f>O232*H232</f>
        <v>0</v>
      </c>
      <c r="Q232" s="154">
        <v>0</v>
      </c>
      <c r="R232" s="154">
        <f>Q232*H232</f>
        <v>0</v>
      </c>
      <c r="S232" s="154">
        <v>1.4E-2</v>
      </c>
      <c r="T232" s="155">
        <f>S232*H232</f>
        <v>2.6928999999999998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6" t="s">
        <v>220</v>
      </c>
      <c r="AT232" s="156" t="s">
        <v>137</v>
      </c>
      <c r="AU232" s="156" t="s">
        <v>86</v>
      </c>
      <c r="AY232" s="17" t="s">
        <v>135</v>
      </c>
      <c r="BE232" s="157">
        <f>IF(N232="základní",J232,0)</f>
        <v>0</v>
      </c>
      <c r="BF232" s="157">
        <f>IF(N232="snížená",J232,0)</f>
        <v>0</v>
      </c>
      <c r="BG232" s="157">
        <f>IF(N232="zákl. přenesená",J232,0)</f>
        <v>0</v>
      </c>
      <c r="BH232" s="157">
        <f>IF(N232="sníž. přenesená",J232,0)</f>
        <v>0</v>
      </c>
      <c r="BI232" s="157">
        <f>IF(N232="nulová",J232,0)</f>
        <v>0</v>
      </c>
      <c r="BJ232" s="17" t="s">
        <v>80</v>
      </c>
      <c r="BK232" s="157">
        <f>ROUND(I232*H232,2)</f>
        <v>0</v>
      </c>
      <c r="BL232" s="17" t="s">
        <v>220</v>
      </c>
      <c r="BM232" s="156" t="s">
        <v>375</v>
      </c>
    </row>
    <row r="233" spans="1:65" s="2" customFormat="1" ht="24">
      <c r="A233" s="32"/>
      <c r="B233" s="144"/>
      <c r="C233" s="145" t="s">
        <v>376</v>
      </c>
      <c r="D233" s="145" t="s">
        <v>137</v>
      </c>
      <c r="E233" s="146" t="s">
        <v>377</v>
      </c>
      <c r="F233" s="147" t="s">
        <v>378</v>
      </c>
      <c r="G233" s="148" t="s">
        <v>217</v>
      </c>
      <c r="H233" s="149">
        <v>207.9</v>
      </c>
      <c r="I233" s="150"/>
      <c r="J233" s="151">
        <f>ROUND(I233*H233,2)</f>
        <v>0</v>
      </c>
      <c r="K233" s="147" t="s">
        <v>141</v>
      </c>
      <c r="L233" s="33"/>
      <c r="M233" s="152" t="s">
        <v>1</v>
      </c>
      <c r="N233" s="153" t="s">
        <v>38</v>
      </c>
      <c r="O233" s="58"/>
      <c r="P233" s="154">
        <f>O233*H233</f>
        <v>0</v>
      </c>
      <c r="Q233" s="154">
        <v>0</v>
      </c>
      <c r="R233" s="154">
        <f>Q233*H233</f>
        <v>0</v>
      </c>
      <c r="S233" s="154">
        <v>3.3000000000000002E-2</v>
      </c>
      <c r="T233" s="155">
        <f>S233*H233</f>
        <v>6.8607000000000005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6" t="s">
        <v>220</v>
      </c>
      <c r="AT233" s="156" t="s">
        <v>137</v>
      </c>
      <c r="AU233" s="156" t="s">
        <v>86</v>
      </c>
      <c r="AY233" s="17" t="s">
        <v>135</v>
      </c>
      <c r="BE233" s="157">
        <f>IF(N233="základní",J233,0)</f>
        <v>0</v>
      </c>
      <c r="BF233" s="157">
        <f>IF(N233="snížená",J233,0)</f>
        <v>0</v>
      </c>
      <c r="BG233" s="157">
        <f>IF(N233="zákl. přenesená",J233,0)</f>
        <v>0</v>
      </c>
      <c r="BH233" s="157">
        <f>IF(N233="sníž. přenesená",J233,0)</f>
        <v>0</v>
      </c>
      <c r="BI233" s="157">
        <f>IF(N233="nulová",J233,0)</f>
        <v>0</v>
      </c>
      <c r="BJ233" s="17" t="s">
        <v>80</v>
      </c>
      <c r="BK233" s="157">
        <f>ROUND(I233*H233,2)</f>
        <v>0</v>
      </c>
      <c r="BL233" s="17" t="s">
        <v>220</v>
      </c>
      <c r="BM233" s="156" t="s">
        <v>379</v>
      </c>
    </row>
    <row r="234" spans="1:65" s="13" customFormat="1">
      <c r="B234" s="158"/>
      <c r="D234" s="159" t="s">
        <v>144</v>
      </c>
      <c r="E234" s="160" t="s">
        <v>1</v>
      </c>
      <c r="F234" s="161" t="s">
        <v>380</v>
      </c>
      <c r="H234" s="162">
        <v>207.9</v>
      </c>
      <c r="I234" s="163"/>
      <c r="L234" s="158"/>
      <c r="M234" s="164"/>
      <c r="N234" s="165"/>
      <c r="O234" s="165"/>
      <c r="P234" s="165"/>
      <c r="Q234" s="165"/>
      <c r="R234" s="165"/>
      <c r="S234" s="165"/>
      <c r="T234" s="166"/>
      <c r="AT234" s="160" t="s">
        <v>144</v>
      </c>
      <c r="AU234" s="160" t="s">
        <v>86</v>
      </c>
      <c r="AV234" s="13" t="s">
        <v>86</v>
      </c>
      <c r="AW234" s="13" t="s">
        <v>30</v>
      </c>
      <c r="AX234" s="13" t="s">
        <v>80</v>
      </c>
      <c r="AY234" s="160" t="s">
        <v>135</v>
      </c>
    </row>
    <row r="235" spans="1:65" s="2" customFormat="1" ht="24">
      <c r="A235" s="32"/>
      <c r="B235" s="144"/>
      <c r="C235" s="145" t="s">
        <v>381</v>
      </c>
      <c r="D235" s="145" t="s">
        <v>137</v>
      </c>
      <c r="E235" s="146" t="s">
        <v>382</v>
      </c>
      <c r="F235" s="147" t="s">
        <v>383</v>
      </c>
      <c r="G235" s="148" t="s">
        <v>167</v>
      </c>
      <c r="H235" s="149">
        <v>194.72300000000001</v>
      </c>
      <c r="I235" s="150"/>
      <c r="J235" s="151">
        <f>ROUND(I235*H235,2)</f>
        <v>0</v>
      </c>
      <c r="K235" s="147" t="s">
        <v>141</v>
      </c>
      <c r="L235" s="33"/>
      <c r="M235" s="152" t="s">
        <v>1</v>
      </c>
      <c r="N235" s="153" t="s">
        <v>38</v>
      </c>
      <c r="O235" s="58"/>
      <c r="P235" s="154">
        <f>O235*H235</f>
        <v>0</v>
      </c>
      <c r="Q235" s="154">
        <v>0</v>
      </c>
      <c r="R235" s="154">
        <f>Q235*H235</f>
        <v>0</v>
      </c>
      <c r="S235" s="154">
        <v>0.04</v>
      </c>
      <c r="T235" s="155">
        <f>S235*H235</f>
        <v>7.788920000000001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6" t="s">
        <v>220</v>
      </c>
      <c r="AT235" s="156" t="s">
        <v>137</v>
      </c>
      <c r="AU235" s="156" t="s">
        <v>86</v>
      </c>
      <c r="AY235" s="17" t="s">
        <v>135</v>
      </c>
      <c r="BE235" s="157">
        <f>IF(N235="základní",J235,0)</f>
        <v>0</v>
      </c>
      <c r="BF235" s="157">
        <f>IF(N235="snížená",J235,0)</f>
        <v>0</v>
      </c>
      <c r="BG235" s="157">
        <f>IF(N235="zákl. přenesená",J235,0)</f>
        <v>0</v>
      </c>
      <c r="BH235" s="157">
        <f>IF(N235="sníž. přenesená",J235,0)</f>
        <v>0</v>
      </c>
      <c r="BI235" s="157">
        <f>IF(N235="nulová",J235,0)</f>
        <v>0</v>
      </c>
      <c r="BJ235" s="17" t="s">
        <v>80</v>
      </c>
      <c r="BK235" s="157">
        <f>ROUND(I235*H235,2)</f>
        <v>0</v>
      </c>
      <c r="BL235" s="17" t="s">
        <v>220</v>
      </c>
      <c r="BM235" s="156" t="s">
        <v>384</v>
      </c>
    </row>
    <row r="236" spans="1:65" s="13" customFormat="1">
      <c r="B236" s="158"/>
      <c r="D236" s="159" t="s">
        <v>144</v>
      </c>
      <c r="E236" s="160" t="s">
        <v>1</v>
      </c>
      <c r="F236" s="161" t="s">
        <v>385</v>
      </c>
      <c r="H236" s="162">
        <v>194.72300000000001</v>
      </c>
      <c r="I236" s="163"/>
      <c r="L236" s="158"/>
      <c r="M236" s="164"/>
      <c r="N236" s="165"/>
      <c r="O236" s="165"/>
      <c r="P236" s="165"/>
      <c r="Q236" s="165"/>
      <c r="R236" s="165"/>
      <c r="S236" s="165"/>
      <c r="T236" s="166"/>
      <c r="AT236" s="160" t="s">
        <v>144</v>
      </c>
      <c r="AU236" s="160" t="s">
        <v>86</v>
      </c>
      <c r="AV236" s="13" t="s">
        <v>86</v>
      </c>
      <c r="AW236" s="13" t="s">
        <v>30</v>
      </c>
      <c r="AX236" s="13" t="s">
        <v>80</v>
      </c>
      <c r="AY236" s="160" t="s">
        <v>135</v>
      </c>
    </row>
    <row r="237" spans="1:65" s="12" customFormat="1" ht="22.9" customHeight="1">
      <c r="B237" s="131"/>
      <c r="D237" s="132" t="s">
        <v>72</v>
      </c>
      <c r="E237" s="142" t="s">
        <v>386</v>
      </c>
      <c r="F237" s="142" t="s">
        <v>387</v>
      </c>
      <c r="I237" s="134"/>
      <c r="J237" s="143">
        <f>BK237</f>
        <v>0</v>
      </c>
      <c r="L237" s="131"/>
      <c r="M237" s="136"/>
      <c r="N237" s="137"/>
      <c r="O237" s="137"/>
      <c r="P237" s="138">
        <f>SUM(P238:P247)</f>
        <v>0</v>
      </c>
      <c r="Q237" s="137"/>
      <c r="R237" s="138">
        <f>SUM(R238:R247)</f>
        <v>0</v>
      </c>
      <c r="S237" s="137"/>
      <c r="T237" s="139">
        <f>SUM(T238:T247)</f>
        <v>0.53371800000000003</v>
      </c>
      <c r="AR237" s="132" t="s">
        <v>86</v>
      </c>
      <c r="AT237" s="140" t="s">
        <v>72</v>
      </c>
      <c r="AU237" s="140" t="s">
        <v>80</v>
      </c>
      <c r="AY237" s="132" t="s">
        <v>135</v>
      </c>
      <c r="BK237" s="141">
        <f>SUM(BK238:BK247)</f>
        <v>0</v>
      </c>
    </row>
    <row r="238" spans="1:65" s="2" customFormat="1" ht="16.5" customHeight="1">
      <c r="A238" s="32"/>
      <c r="B238" s="144"/>
      <c r="C238" s="145" t="s">
        <v>388</v>
      </c>
      <c r="D238" s="145" t="s">
        <v>137</v>
      </c>
      <c r="E238" s="146" t="s">
        <v>389</v>
      </c>
      <c r="F238" s="147" t="s">
        <v>390</v>
      </c>
      <c r="G238" s="148" t="s">
        <v>167</v>
      </c>
      <c r="H238" s="149">
        <v>34.5</v>
      </c>
      <c r="I238" s="150"/>
      <c r="J238" s="151">
        <f>ROUND(I238*H238,2)</f>
        <v>0</v>
      </c>
      <c r="K238" s="147" t="s">
        <v>141</v>
      </c>
      <c r="L238" s="33"/>
      <c r="M238" s="152" t="s">
        <v>1</v>
      </c>
      <c r="N238" s="153" t="s">
        <v>38</v>
      </c>
      <c r="O238" s="58"/>
      <c r="P238" s="154">
        <f>O238*H238</f>
        <v>0</v>
      </c>
      <c r="Q238" s="154">
        <v>0</v>
      </c>
      <c r="R238" s="154">
        <f>Q238*H238</f>
        <v>0</v>
      </c>
      <c r="S238" s="154">
        <v>5.7099999999999998E-3</v>
      </c>
      <c r="T238" s="155">
        <f>S238*H238</f>
        <v>0.196995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6" t="s">
        <v>220</v>
      </c>
      <c r="AT238" s="156" t="s">
        <v>137</v>
      </c>
      <c r="AU238" s="156" t="s">
        <v>86</v>
      </c>
      <c r="AY238" s="17" t="s">
        <v>135</v>
      </c>
      <c r="BE238" s="157">
        <f>IF(N238="základní",J238,0)</f>
        <v>0</v>
      </c>
      <c r="BF238" s="157">
        <f>IF(N238="snížená",J238,0)</f>
        <v>0</v>
      </c>
      <c r="BG238" s="157">
        <f>IF(N238="zákl. přenesená",J238,0)</f>
        <v>0</v>
      </c>
      <c r="BH238" s="157">
        <f>IF(N238="sníž. přenesená",J238,0)</f>
        <v>0</v>
      </c>
      <c r="BI238" s="157">
        <f>IF(N238="nulová",J238,0)</f>
        <v>0</v>
      </c>
      <c r="BJ238" s="17" t="s">
        <v>80</v>
      </c>
      <c r="BK238" s="157">
        <f>ROUND(I238*H238,2)</f>
        <v>0</v>
      </c>
      <c r="BL238" s="17" t="s">
        <v>220</v>
      </c>
      <c r="BM238" s="156" t="s">
        <v>391</v>
      </c>
    </row>
    <row r="239" spans="1:65" s="13" customFormat="1">
      <c r="B239" s="158"/>
      <c r="D239" s="159" t="s">
        <v>144</v>
      </c>
      <c r="E239" s="160" t="s">
        <v>1</v>
      </c>
      <c r="F239" s="161" t="s">
        <v>318</v>
      </c>
      <c r="H239" s="162">
        <v>34.5</v>
      </c>
      <c r="I239" s="163"/>
      <c r="L239" s="158"/>
      <c r="M239" s="164"/>
      <c r="N239" s="165"/>
      <c r="O239" s="165"/>
      <c r="P239" s="165"/>
      <c r="Q239" s="165"/>
      <c r="R239" s="165"/>
      <c r="S239" s="165"/>
      <c r="T239" s="166"/>
      <c r="AT239" s="160" t="s">
        <v>144</v>
      </c>
      <c r="AU239" s="160" t="s">
        <v>86</v>
      </c>
      <c r="AV239" s="13" t="s">
        <v>86</v>
      </c>
      <c r="AW239" s="13" t="s">
        <v>30</v>
      </c>
      <c r="AX239" s="13" t="s">
        <v>80</v>
      </c>
      <c r="AY239" s="160" t="s">
        <v>135</v>
      </c>
    </row>
    <row r="240" spans="1:65" s="2" customFormat="1" ht="16.5" customHeight="1">
      <c r="A240" s="32"/>
      <c r="B240" s="144"/>
      <c r="C240" s="145" t="s">
        <v>392</v>
      </c>
      <c r="D240" s="145" t="s">
        <v>137</v>
      </c>
      <c r="E240" s="146" t="s">
        <v>393</v>
      </c>
      <c r="F240" s="147" t="s">
        <v>394</v>
      </c>
      <c r="G240" s="148" t="s">
        <v>217</v>
      </c>
      <c r="H240" s="149">
        <v>20.100000000000001</v>
      </c>
      <c r="I240" s="150"/>
      <c r="J240" s="151">
        <f>ROUND(I240*H240,2)</f>
        <v>0</v>
      </c>
      <c r="K240" s="147" t="s">
        <v>141</v>
      </c>
      <c r="L240" s="33"/>
      <c r="M240" s="152" t="s">
        <v>1</v>
      </c>
      <c r="N240" s="153" t="s">
        <v>38</v>
      </c>
      <c r="O240" s="58"/>
      <c r="P240" s="154">
        <f>O240*H240</f>
        <v>0</v>
      </c>
      <c r="Q240" s="154">
        <v>0</v>
      </c>
      <c r="R240" s="154">
        <f>Q240*H240</f>
        <v>0</v>
      </c>
      <c r="S240" s="154">
        <v>1.67E-3</v>
      </c>
      <c r="T240" s="155">
        <f>S240*H240</f>
        <v>3.3567000000000007E-2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6" t="s">
        <v>220</v>
      </c>
      <c r="AT240" s="156" t="s">
        <v>137</v>
      </c>
      <c r="AU240" s="156" t="s">
        <v>86</v>
      </c>
      <c r="AY240" s="17" t="s">
        <v>135</v>
      </c>
      <c r="BE240" s="157">
        <f>IF(N240="základní",J240,0)</f>
        <v>0</v>
      </c>
      <c r="BF240" s="157">
        <f>IF(N240="snížená",J240,0)</f>
        <v>0</v>
      </c>
      <c r="BG240" s="157">
        <f>IF(N240="zákl. přenesená",J240,0)</f>
        <v>0</v>
      </c>
      <c r="BH240" s="157">
        <f>IF(N240="sníž. přenesená",J240,0)</f>
        <v>0</v>
      </c>
      <c r="BI240" s="157">
        <f>IF(N240="nulová",J240,0)</f>
        <v>0</v>
      </c>
      <c r="BJ240" s="17" t="s">
        <v>80</v>
      </c>
      <c r="BK240" s="157">
        <f>ROUND(I240*H240,2)</f>
        <v>0</v>
      </c>
      <c r="BL240" s="17" t="s">
        <v>220</v>
      </c>
      <c r="BM240" s="156" t="s">
        <v>395</v>
      </c>
    </row>
    <row r="241" spans="1:65" s="13" customFormat="1">
      <c r="B241" s="158"/>
      <c r="D241" s="159" t="s">
        <v>144</v>
      </c>
      <c r="E241" s="160" t="s">
        <v>1</v>
      </c>
      <c r="F241" s="161" t="s">
        <v>396</v>
      </c>
      <c r="H241" s="162">
        <v>20.100000000000001</v>
      </c>
      <c r="I241" s="163"/>
      <c r="L241" s="158"/>
      <c r="M241" s="164"/>
      <c r="N241" s="165"/>
      <c r="O241" s="165"/>
      <c r="P241" s="165"/>
      <c r="Q241" s="165"/>
      <c r="R241" s="165"/>
      <c r="S241" s="165"/>
      <c r="T241" s="166"/>
      <c r="AT241" s="160" t="s">
        <v>144</v>
      </c>
      <c r="AU241" s="160" t="s">
        <v>86</v>
      </c>
      <c r="AV241" s="13" t="s">
        <v>86</v>
      </c>
      <c r="AW241" s="13" t="s">
        <v>30</v>
      </c>
      <c r="AX241" s="13" t="s">
        <v>80</v>
      </c>
      <c r="AY241" s="160" t="s">
        <v>135</v>
      </c>
    </row>
    <row r="242" spans="1:65" s="2" customFormat="1" ht="16.5" customHeight="1">
      <c r="A242" s="32"/>
      <c r="B242" s="144"/>
      <c r="C242" s="145" t="s">
        <v>397</v>
      </c>
      <c r="D242" s="145" t="s">
        <v>137</v>
      </c>
      <c r="E242" s="146" t="s">
        <v>398</v>
      </c>
      <c r="F242" s="147" t="s">
        <v>399</v>
      </c>
      <c r="G242" s="148" t="s">
        <v>167</v>
      </c>
      <c r="H242" s="149">
        <v>2.75</v>
      </c>
      <c r="I242" s="150"/>
      <c r="J242" s="151">
        <f>ROUND(I242*H242,2)</f>
        <v>0</v>
      </c>
      <c r="K242" s="147" t="s">
        <v>141</v>
      </c>
      <c r="L242" s="33"/>
      <c r="M242" s="152" t="s">
        <v>1</v>
      </c>
      <c r="N242" s="153" t="s">
        <v>38</v>
      </c>
      <c r="O242" s="58"/>
      <c r="P242" s="154">
        <f>O242*H242</f>
        <v>0</v>
      </c>
      <c r="Q242" s="154">
        <v>0</v>
      </c>
      <c r="R242" s="154">
        <f>Q242*H242</f>
        <v>0</v>
      </c>
      <c r="S242" s="154">
        <v>5.8399999999999997E-3</v>
      </c>
      <c r="T242" s="155">
        <f>S242*H242</f>
        <v>1.6059999999999998E-2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6" t="s">
        <v>220</v>
      </c>
      <c r="AT242" s="156" t="s">
        <v>137</v>
      </c>
      <c r="AU242" s="156" t="s">
        <v>86</v>
      </c>
      <c r="AY242" s="17" t="s">
        <v>135</v>
      </c>
      <c r="BE242" s="157">
        <f>IF(N242="základní",J242,0)</f>
        <v>0</v>
      </c>
      <c r="BF242" s="157">
        <f>IF(N242="snížená",J242,0)</f>
        <v>0</v>
      </c>
      <c r="BG242" s="157">
        <f>IF(N242="zákl. přenesená",J242,0)</f>
        <v>0</v>
      </c>
      <c r="BH242" s="157">
        <f>IF(N242="sníž. přenesená",J242,0)</f>
        <v>0</v>
      </c>
      <c r="BI242" s="157">
        <f>IF(N242="nulová",J242,0)</f>
        <v>0</v>
      </c>
      <c r="BJ242" s="17" t="s">
        <v>80</v>
      </c>
      <c r="BK242" s="157">
        <f>ROUND(I242*H242,2)</f>
        <v>0</v>
      </c>
      <c r="BL242" s="17" t="s">
        <v>220</v>
      </c>
      <c r="BM242" s="156" t="s">
        <v>400</v>
      </c>
    </row>
    <row r="243" spans="1:65" s="13" customFormat="1">
      <c r="B243" s="158"/>
      <c r="D243" s="159" t="s">
        <v>144</v>
      </c>
      <c r="E243" s="160" t="s">
        <v>1</v>
      </c>
      <c r="F243" s="161" t="s">
        <v>401</v>
      </c>
      <c r="H243" s="162">
        <v>2.75</v>
      </c>
      <c r="I243" s="163"/>
      <c r="L243" s="158"/>
      <c r="M243" s="164"/>
      <c r="N243" s="165"/>
      <c r="O243" s="165"/>
      <c r="P243" s="165"/>
      <c r="Q243" s="165"/>
      <c r="R243" s="165"/>
      <c r="S243" s="165"/>
      <c r="T243" s="166"/>
      <c r="AT243" s="160" t="s">
        <v>144</v>
      </c>
      <c r="AU243" s="160" t="s">
        <v>86</v>
      </c>
      <c r="AV243" s="13" t="s">
        <v>86</v>
      </c>
      <c r="AW243" s="13" t="s">
        <v>30</v>
      </c>
      <c r="AX243" s="13" t="s">
        <v>80</v>
      </c>
      <c r="AY243" s="160" t="s">
        <v>135</v>
      </c>
    </row>
    <row r="244" spans="1:65" s="2" customFormat="1" ht="16.5" customHeight="1">
      <c r="A244" s="32"/>
      <c r="B244" s="144"/>
      <c r="C244" s="145" t="s">
        <v>402</v>
      </c>
      <c r="D244" s="145" t="s">
        <v>137</v>
      </c>
      <c r="E244" s="146" t="s">
        <v>403</v>
      </c>
      <c r="F244" s="147" t="s">
        <v>404</v>
      </c>
      <c r="G244" s="148" t="s">
        <v>217</v>
      </c>
      <c r="H244" s="149">
        <v>72.84</v>
      </c>
      <c r="I244" s="150"/>
      <c r="J244" s="151">
        <f>ROUND(I244*H244,2)</f>
        <v>0</v>
      </c>
      <c r="K244" s="147" t="s">
        <v>141</v>
      </c>
      <c r="L244" s="33"/>
      <c r="M244" s="152" t="s">
        <v>1</v>
      </c>
      <c r="N244" s="153" t="s">
        <v>38</v>
      </c>
      <c r="O244" s="58"/>
      <c r="P244" s="154">
        <f>O244*H244</f>
        <v>0</v>
      </c>
      <c r="Q244" s="154">
        <v>0</v>
      </c>
      <c r="R244" s="154">
        <f>Q244*H244</f>
        <v>0</v>
      </c>
      <c r="S244" s="154">
        <v>2.5999999999999999E-3</v>
      </c>
      <c r="T244" s="155">
        <f>S244*H244</f>
        <v>0.189384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6" t="s">
        <v>220</v>
      </c>
      <c r="AT244" s="156" t="s">
        <v>137</v>
      </c>
      <c r="AU244" s="156" t="s">
        <v>86</v>
      </c>
      <c r="AY244" s="17" t="s">
        <v>135</v>
      </c>
      <c r="BE244" s="157">
        <f>IF(N244="základní",J244,0)</f>
        <v>0</v>
      </c>
      <c r="BF244" s="157">
        <f>IF(N244="snížená",J244,0)</f>
        <v>0</v>
      </c>
      <c r="BG244" s="157">
        <f>IF(N244="zákl. přenesená",J244,0)</f>
        <v>0</v>
      </c>
      <c r="BH244" s="157">
        <f>IF(N244="sníž. přenesená",J244,0)</f>
        <v>0</v>
      </c>
      <c r="BI244" s="157">
        <f>IF(N244="nulová",J244,0)</f>
        <v>0</v>
      </c>
      <c r="BJ244" s="17" t="s">
        <v>80</v>
      </c>
      <c r="BK244" s="157">
        <f>ROUND(I244*H244,2)</f>
        <v>0</v>
      </c>
      <c r="BL244" s="17" t="s">
        <v>220</v>
      </c>
      <c r="BM244" s="156" t="s">
        <v>405</v>
      </c>
    </row>
    <row r="245" spans="1:65" s="13" customFormat="1">
      <c r="B245" s="158"/>
      <c r="D245" s="159" t="s">
        <v>144</v>
      </c>
      <c r="E245" s="160" t="s">
        <v>1</v>
      </c>
      <c r="F245" s="161" t="s">
        <v>406</v>
      </c>
      <c r="H245" s="162">
        <v>72.84</v>
      </c>
      <c r="I245" s="163"/>
      <c r="L245" s="158"/>
      <c r="M245" s="164"/>
      <c r="N245" s="165"/>
      <c r="O245" s="165"/>
      <c r="P245" s="165"/>
      <c r="Q245" s="165"/>
      <c r="R245" s="165"/>
      <c r="S245" s="165"/>
      <c r="T245" s="166"/>
      <c r="AT245" s="160" t="s">
        <v>144</v>
      </c>
      <c r="AU245" s="160" t="s">
        <v>86</v>
      </c>
      <c r="AV245" s="13" t="s">
        <v>86</v>
      </c>
      <c r="AW245" s="13" t="s">
        <v>30</v>
      </c>
      <c r="AX245" s="13" t="s">
        <v>80</v>
      </c>
      <c r="AY245" s="160" t="s">
        <v>135</v>
      </c>
    </row>
    <row r="246" spans="1:65" s="2" customFormat="1" ht="16.5" customHeight="1">
      <c r="A246" s="32"/>
      <c r="B246" s="144"/>
      <c r="C246" s="145" t="s">
        <v>407</v>
      </c>
      <c r="D246" s="145" t="s">
        <v>137</v>
      </c>
      <c r="E246" s="146" t="s">
        <v>408</v>
      </c>
      <c r="F246" s="147" t="s">
        <v>409</v>
      </c>
      <c r="G246" s="148" t="s">
        <v>217</v>
      </c>
      <c r="H246" s="149">
        <v>24.8</v>
      </c>
      <c r="I246" s="150"/>
      <c r="J246" s="151">
        <f>ROUND(I246*H246,2)</f>
        <v>0</v>
      </c>
      <c r="K246" s="147" t="s">
        <v>141</v>
      </c>
      <c r="L246" s="33"/>
      <c r="M246" s="152" t="s">
        <v>1</v>
      </c>
      <c r="N246" s="153" t="s">
        <v>38</v>
      </c>
      <c r="O246" s="58"/>
      <c r="P246" s="154">
        <f>O246*H246</f>
        <v>0</v>
      </c>
      <c r="Q246" s="154">
        <v>0</v>
      </c>
      <c r="R246" s="154">
        <f>Q246*H246</f>
        <v>0</v>
      </c>
      <c r="S246" s="154">
        <v>3.9399999999999999E-3</v>
      </c>
      <c r="T246" s="155">
        <f>S246*H246</f>
        <v>9.7712000000000007E-2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6" t="s">
        <v>220</v>
      </c>
      <c r="AT246" s="156" t="s">
        <v>137</v>
      </c>
      <c r="AU246" s="156" t="s">
        <v>86</v>
      </c>
      <c r="AY246" s="17" t="s">
        <v>135</v>
      </c>
      <c r="BE246" s="157">
        <f>IF(N246="základní",J246,0)</f>
        <v>0</v>
      </c>
      <c r="BF246" s="157">
        <f>IF(N246="snížená",J246,0)</f>
        <v>0</v>
      </c>
      <c r="BG246" s="157">
        <f>IF(N246="zákl. přenesená",J246,0)</f>
        <v>0</v>
      </c>
      <c r="BH246" s="157">
        <f>IF(N246="sníž. přenesená",J246,0)</f>
        <v>0</v>
      </c>
      <c r="BI246" s="157">
        <f>IF(N246="nulová",J246,0)</f>
        <v>0</v>
      </c>
      <c r="BJ246" s="17" t="s">
        <v>80</v>
      </c>
      <c r="BK246" s="157">
        <f>ROUND(I246*H246,2)</f>
        <v>0</v>
      </c>
      <c r="BL246" s="17" t="s">
        <v>220</v>
      </c>
      <c r="BM246" s="156" t="s">
        <v>410</v>
      </c>
    </row>
    <row r="247" spans="1:65" s="13" customFormat="1">
      <c r="B247" s="158"/>
      <c r="D247" s="159" t="s">
        <v>144</v>
      </c>
      <c r="E247" s="160" t="s">
        <v>1</v>
      </c>
      <c r="F247" s="161" t="s">
        <v>411</v>
      </c>
      <c r="H247" s="162">
        <v>24.8</v>
      </c>
      <c r="I247" s="163"/>
      <c r="L247" s="158"/>
      <c r="M247" s="164"/>
      <c r="N247" s="165"/>
      <c r="O247" s="165"/>
      <c r="P247" s="165"/>
      <c r="Q247" s="165"/>
      <c r="R247" s="165"/>
      <c r="S247" s="165"/>
      <c r="T247" s="166"/>
      <c r="AT247" s="160" t="s">
        <v>144</v>
      </c>
      <c r="AU247" s="160" t="s">
        <v>86</v>
      </c>
      <c r="AV247" s="13" t="s">
        <v>86</v>
      </c>
      <c r="AW247" s="13" t="s">
        <v>30</v>
      </c>
      <c r="AX247" s="13" t="s">
        <v>80</v>
      </c>
      <c r="AY247" s="160" t="s">
        <v>135</v>
      </c>
    </row>
    <row r="248" spans="1:65" s="12" customFormat="1" ht="22.9" customHeight="1">
      <c r="B248" s="131"/>
      <c r="D248" s="132" t="s">
        <v>72</v>
      </c>
      <c r="E248" s="142" t="s">
        <v>412</v>
      </c>
      <c r="F248" s="142" t="s">
        <v>413</v>
      </c>
      <c r="I248" s="134"/>
      <c r="J248" s="143">
        <f>BK248</f>
        <v>0</v>
      </c>
      <c r="L248" s="131"/>
      <c r="M248" s="136"/>
      <c r="N248" s="137"/>
      <c r="O248" s="137"/>
      <c r="P248" s="138">
        <f>SUM(P249:P252)</f>
        <v>0</v>
      </c>
      <c r="Q248" s="137"/>
      <c r="R248" s="138">
        <f>SUM(R249:R252)</f>
        <v>0</v>
      </c>
      <c r="S248" s="137"/>
      <c r="T248" s="139">
        <f>SUM(T249:T252)</f>
        <v>12.61523367</v>
      </c>
      <c r="AR248" s="132" t="s">
        <v>86</v>
      </c>
      <c r="AT248" s="140" t="s">
        <v>72</v>
      </c>
      <c r="AU248" s="140" t="s">
        <v>80</v>
      </c>
      <c r="AY248" s="132" t="s">
        <v>135</v>
      </c>
      <c r="BK248" s="141">
        <f>SUM(BK249:BK252)</f>
        <v>0</v>
      </c>
    </row>
    <row r="249" spans="1:65" s="2" customFormat="1" ht="24">
      <c r="A249" s="32"/>
      <c r="B249" s="144"/>
      <c r="C249" s="145" t="s">
        <v>414</v>
      </c>
      <c r="D249" s="145" t="s">
        <v>137</v>
      </c>
      <c r="E249" s="146" t="s">
        <v>415</v>
      </c>
      <c r="F249" s="147" t="s">
        <v>416</v>
      </c>
      <c r="G249" s="148" t="s">
        <v>167</v>
      </c>
      <c r="H249" s="149">
        <v>278.40899999999999</v>
      </c>
      <c r="I249" s="150"/>
      <c r="J249" s="151">
        <f>ROUND(I249*H249,2)</f>
        <v>0</v>
      </c>
      <c r="K249" s="147" t="s">
        <v>141</v>
      </c>
      <c r="L249" s="33"/>
      <c r="M249" s="152" t="s">
        <v>1</v>
      </c>
      <c r="N249" s="153" t="s">
        <v>38</v>
      </c>
      <c r="O249" s="58"/>
      <c r="P249" s="154">
        <f>O249*H249</f>
        <v>0</v>
      </c>
      <c r="Q249" s="154">
        <v>0</v>
      </c>
      <c r="R249" s="154">
        <f>Q249*H249</f>
        <v>0</v>
      </c>
      <c r="S249" s="154">
        <v>4.4499999999999998E-2</v>
      </c>
      <c r="T249" s="155">
        <f>S249*H249</f>
        <v>12.389200499999999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56" t="s">
        <v>220</v>
      </c>
      <c r="AT249" s="156" t="s">
        <v>137</v>
      </c>
      <c r="AU249" s="156" t="s">
        <v>86</v>
      </c>
      <c r="AY249" s="17" t="s">
        <v>135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7" t="s">
        <v>80</v>
      </c>
      <c r="BK249" s="157">
        <f>ROUND(I249*H249,2)</f>
        <v>0</v>
      </c>
      <c r="BL249" s="17" t="s">
        <v>220</v>
      </c>
      <c r="BM249" s="156" t="s">
        <v>417</v>
      </c>
    </row>
    <row r="250" spans="1:65" s="2" customFormat="1" ht="24">
      <c r="A250" s="32"/>
      <c r="B250" s="144"/>
      <c r="C250" s="145" t="s">
        <v>418</v>
      </c>
      <c r="D250" s="145" t="s">
        <v>137</v>
      </c>
      <c r="E250" s="146" t="s">
        <v>419</v>
      </c>
      <c r="F250" s="147" t="s">
        <v>420</v>
      </c>
      <c r="G250" s="148" t="s">
        <v>167</v>
      </c>
      <c r="H250" s="149">
        <v>278.40899999999999</v>
      </c>
      <c r="I250" s="150"/>
      <c r="J250" s="151">
        <f>ROUND(I250*H250,2)</f>
        <v>0</v>
      </c>
      <c r="K250" s="147" t="s">
        <v>141</v>
      </c>
      <c r="L250" s="33"/>
      <c r="M250" s="152" t="s">
        <v>1</v>
      </c>
      <c r="N250" s="153" t="s">
        <v>38</v>
      </c>
      <c r="O250" s="58"/>
      <c r="P250" s="154">
        <f>O250*H250</f>
        <v>0</v>
      </c>
      <c r="Q250" s="154">
        <v>0</v>
      </c>
      <c r="R250" s="154">
        <f>Q250*H250</f>
        <v>0</v>
      </c>
      <c r="S250" s="154">
        <v>0</v>
      </c>
      <c r="T250" s="155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6" t="s">
        <v>220</v>
      </c>
      <c r="AT250" s="156" t="s">
        <v>137</v>
      </c>
      <c r="AU250" s="156" t="s">
        <v>86</v>
      </c>
      <c r="AY250" s="17" t="s">
        <v>135</v>
      </c>
      <c r="BE250" s="157">
        <f>IF(N250="základní",J250,0)</f>
        <v>0</v>
      </c>
      <c r="BF250" s="157">
        <f>IF(N250="snížená",J250,0)</f>
        <v>0</v>
      </c>
      <c r="BG250" s="157">
        <f>IF(N250="zákl. přenesená",J250,0)</f>
        <v>0</v>
      </c>
      <c r="BH250" s="157">
        <f>IF(N250="sníž. přenesená",J250,0)</f>
        <v>0</v>
      </c>
      <c r="BI250" s="157">
        <f>IF(N250="nulová",J250,0)</f>
        <v>0</v>
      </c>
      <c r="BJ250" s="17" t="s">
        <v>80</v>
      </c>
      <c r="BK250" s="157">
        <f>ROUND(I250*H250,2)</f>
        <v>0</v>
      </c>
      <c r="BL250" s="17" t="s">
        <v>220</v>
      </c>
      <c r="BM250" s="156" t="s">
        <v>421</v>
      </c>
    </row>
    <row r="251" spans="1:65" s="2" customFormat="1" ht="24">
      <c r="A251" s="32"/>
      <c r="B251" s="144"/>
      <c r="C251" s="145" t="s">
        <v>422</v>
      </c>
      <c r="D251" s="145" t="s">
        <v>137</v>
      </c>
      <c r="E251" s="146" t="s">
        <v>423</v>
      </c>
      <c r="F251" s="147" t="s">
        <v>424</v>
      </c>
      <c r="G251" s="148" t="s">
        <v>217</v>
      </c>
      <c r="H251" s="149">
        <v>10.5</v>
      </c>
      <c r="I251" s="150"/>
      <c r="J251" s="151">
        <f>ROUND(I251*H251,2)</f>
        <v>0</v>
      </c>
      <c r="K251" s="147" t="s">
        <v>141</v>
      </c>
      <c r="L251" s="33"/>
      <c r="M251" s="152" t="s">
        <v>1</v>
      </c>
      <c r="N251" s="153" t="s">
        <v>38</v>
      </c>
      <c r="O251" s="58"/>
      <c r="P251" s="154">
        <f>O251*H251</f>
        <v>0</v>
      </c>
      <c r="Q251" s="154">
        <v>0</v>
      </c>
      <c r="R251" s="154">
        <f>Q251*H251</f>
        <v>0</v>
      </c>
      <c r="S251" s="154">
        <v>1.8079999999999999E-2</v>
      </c>
      <c r="T251" s="155">
        <f>S251*H251</f>
        <v>0.18983999999999998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6" t="s">
        <v>220</v>
      </c>
      <c r="AT251" s="156" t="s">
        <v>137</v>
      </c>
      <c r="AU251" s="156" t="s">
        <v>86</v>
      </c>
      <c r="AY251" s="17" t="s">
        <v>135</v>
      </c>
      <c r="BE251" s="157">
        <f>IF(N251="základní",J251,0)</f>
        <v>0</v>
      </c>
      <c r="BF251" s="157">
        <f>IF(N251="snížená",J251,0)</f>
        <v>0</v>
      </c>
      <c r="BG251" s="157">
        <f>IF(N251="zákl. přenesená",J251,0)</f>
        <v>0</v>
      </c>
      <c r="BH251" s="157">
        <f>IF(N251="sníž. přenesená",J251,0)</f>
        <v>0</v>
      </c>
      <c r="BI251" s="157">
        <f>IF(N251="nulová",J251,0)</f>
        <v>0</v>
      </c>
      <c r="BJ251" s="17" t="s">
        <v>80</v>
      </c>
      <c r="BK251" s="157">
        <f>ROUND(I251*H251,2)</f>
        <v>0</v>
      </c>
      <c r="BL251" s="17" t="s">
        <v>220</v>
      </c>
      <c r="BM251" s="156" t="s">
        <v>425</v>
      </c>
    </row>
    <row r="252" spans="1:65" s="2" customFormat="1" ht="24">
      <c r="A252" s="32"/>
      <c r="B252" s="144"/>
      <c r="C252" s="145" t="s">
        <v>426</v>
      </c>
      <c r="D252" s="145" t="s">
        <v>137</v>
      </c>
      <c r="E252" s="146" t="s">
        <v>427</v>
      </c>
      <c r="F252" s="147" t="s">
        <v>428</v>
      </c>
      <c r="G252" s="148" t="s">
        <v>167</v>
      </c>
      <c r="H252" s="149">
        <v>278.40899999999999</v>
      </c>
      <c r="I252" s="150"/>
      <c r="J252" s="151">
        <f>ROUND(I252*H252,2)</f>
        <v>0</v>
      </c>
      <c r="K252" s="147" t="s">
        <v>141</v>
      </c>
      <c r="L252" s="33"/>
      <c r="M252" s="152" t="s">
        <v>1</v>
      </c>
      <c r="N252" s="153" t="s">
        <v>38</v>
      </c>
      <c r="O252" s="58"/>
      <c r="P252" s="154">
        <f>O252*H252</f>
        <v>0</v>
      </c>
      <c r="Q252" s="154">
        <v>0</v>
      </c>
      <c r="R252" s="154">
        <f>Q252*H252</f>
        <v>0</v>
      </c>
      <c r="S252" s="154">
        <v>1.2999999999999999E-4</v>
      </c>
      <c r="T252" s="155">
        <f>S252*H252</f>
        <v>3.6193169999999997E-2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6" t="s">
        <v>220</v>
      </c>
      <c r="AT252" s="156" t="s">
        <v>137</v>
      </c>
      <c r="AU252" s="156" t="s">
        <v>86</v>
      </c>
      <c r="AY252" s="17" t="s">
        <v>135</v>
      </c>
      <c r="BE252" s="157">
        <f>IF(N252="základní",J252,0)</f>
        <v>0</v>
      </c>
      <c r="BF252" s="157">
        <f>IF(N252="snížená",J252,0)</f>
        <v>0</v>
      </c>
      <c r="BG252" s="157">
        <f>IF(N252="zákl. přenesená",J252,0)</f>
        <v>0</v>
      </c>
      <c r="BH252" s="157">
        <f>IF(N252="sníž. přenesená",J252,0)</f>
        <v>0</v>
      </c>
      <c r="BI252" s="157">
        <f>IF(N252="nulová",J252,0)</f>
        <v>0</v>
      </c>
      <c r="BJ252" s="17" t="s">
        <v>80</v>
      </c>
      <c r="BK252" s="157">
        <f>ROUND(I252*H252,2)</f>
        <v>0</v>
      </c>
      <c r="BL252" s="17" t="s">
        <v>220</v>
      </c>
      <c r="BM252" s="156" t="s">
        <v>429</v>
      </c>
    </row>
    <row r="253" spans="1:65" s="12" customFormat="1" ht="22.9" customHeight="1">
      <c r="B253" s="131"/>
      <c r="D253" s="132" t="s">
        <v>72</v>
      </c>
      <c r="E253" s="142" t="s">
        <v>430</v>
      </c>
      <c r="F253" s="142" t="s">
        <v>431</v>
      </c>
      <c r="I253" s="134"/>
      <c r="J253" s="143">
        <f>BK253</f>
        <v>0</v>
      </c>
      <c r="L253" s="131"/>
      <c r="M253" s="136"/>
      <c r="N253" s="137"/>
      <c r="O253" s="137"/>
      <c r="P253" s="138">
        <f>SUM(P254:P255)</f>
        <v>0</v>
      </c>
      <c r="Q253" s="137"/>
      <c r="R253" s="138">
        <f>SUM(R254:R255)</f>
        <v>0</v>
      </c>
      <c r="S253" s="137"/>
      <c r="T253" s="139">
        <f>SUM(T254:T255)</f>
        <v>0.58345200000000008</v>
      </c>
      <c r="AR253" s="132" t="s">
        <v>86</v>
      </c>
      <c r="AT253" s="140" t="s">
        <v>72</v>
      </c>
      <c r="AU253" s="140" t="s">
        <v>80</v>
      </c>
      <c r="AY253" s="132" t="s">
        <v>135</v>
      </c>
      <c r="BK253" s="141">
        <f>SUM(BK254:BK255)</f>
        <v>0</v>
      </c>
    </row>
    <row r="254" spans="1:65" s="2" customFormat="1" ht="24">
      <c r="A254" s="32"/>
      <c r="B254" s="144"/>
      <c r="C254" s="145" t="s">
        <v>432</v>
      </c>
      <c r="D254" s="145" t="s">
        <v>137</v>
      </c>
      <c r="E254" s="146" t="s">
        <v>433</v>
      </c>
      <c r="F254" s="147" t="s">
        <v>434</v>
      </c>
      <c r="G254" s="148" t="s">
        <v>167</v>
      </c>
      <c r="H254" s="149">
        <v>194.48400000000001</v>
      </c>
      <c r="I254" s="150"/>
      <c r="J254" s="151">
        <f>ROUND(I254*H254,2)</f>
        <v>0</v>
      </c>
      <c r="K254" s="147" t="s">
        <v>141</v>
      </c>
      <c r="L254" s="33"/>
      <c r="M254" s="152" t="s">
        <v>1</v>
      </c>
      <c r="N254" s="153" t="s">
        <v>38</v>
      </c>
      <c r="O254" s="58"/>
      <c r="P254" s="154">
        <f>O254*H254</f>
        <v>0</v>
      </c>
      <c r="Q254" s="154">
        <v>0</v>
      </c>
      <c r="R254" s="154">
        <f>Q254*H254</f>
        <v>0</v>
      </c>
      <c r="S254" s="154">
        <v>3.0000000000000001E-3</v>
      </c>
      <c r="T254" s="155">
        <f>S254*H254</f>
        <v>0.58345200000000008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6" t="s">
        <v>220</v>
      </c>
      <c r="AT254" s="156" t="s">
        <v>137</v>
      </c>
      <c r="AU254" s="156" t="s">
        <v>86</v>
      </c>
      <c r="AY254" s="17" t="s">
        <v>135</v>
      </c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7" t="s">
        <v>80</v>
      </c>
      <c r="BK254" s="157">
        <f>ROUND(I254*H254,2)</f>
        <v>0</v>
      </c>
      <c r="BL254" s="17" t="s">
        <v>220</v>
      </c>
      <c r="BM254" s="156" t="s">
        <v>435</v>
      </c>
    </row>
    <row r="255" spans="1:65" s="13" customFormat="1">
      <c r="B255" s="158"/>
      <c r="D255" s="159" t="s">
        <v>144</v>
      </c>
      <c r="E255" s="160" t="s">
        <v>1</v>
      </c>
      <c r="F255" s="161" t="s">
        <v>436</v>
      </c>
      <c r="H255" s="162">
        <v>194.48400000000001</v>
      </c>
      <c r="I255" s="163"/>
      <c r="L255" s="158"/>
      <c r="M255" s="164"/>
      <c r="N255" s="165"/>
      <c r="O255" s="165"/>
      <c r="P255" s="165"/>
      <c r="Q255" s="165"/>
      <c r="R255" s="165"/>
      <c r="S255" s="165"/>
      <c r="T255" s="166"/>
      <c r="AT255" s="160" t="s">
        <v>144</v>
      </c>
      <c r="AU255" s="160" t="s">
        <v>86</v>
      </c>
      <c r="AV255" s="13" t="s">
        <v>86</v>
      </c>
      <c r="AW255" s="13" t="s">
        <v>30</v>
      </c>
      <c r="AX255" s="13" t="s">
        <v>80</v>
      </c>
      <c r="AY255" s="160" t="s">
        <v>135</v>
      </c>
    </row>
    <row r="256" spans="1:65" s="12" customFormat="1" ht="25.9" customHeight="1">
      <c r="B256" s="131"/>
      <c r="D256" s="132" t="s">
        <v>72</v>
      </c>
      <c r="E256" s="133" t="s">
        <v>437</v>
      </c>
      <c r="F256" s="133" t="s">
        <v>438</v>
      </c>
      <c r="I256" s="134"/>
      <c r="J256" s="135">
        <f>BK256</f>
        <v>0</v>
      </c>
      <c r="L256" s="131"/>
      <c r="M256" s="136"/>
      <c r="N256" s="137"/>
      <c r="O256" s="137"/>
      <c r="P256" s="138">
        <f>P257</f>
        <v>0</v>
      </c>
      <c r="Q256" s="137"/>
      <c r="R256" s="138">
        <f>R257</f>
        <v>0</v>
      </c>
      <c r="S256" s="137"/>
      <c r="T256" s="139">
        <f>T257</f>
        <v>0</v>
      </c>
      <c r="AR256" s="132" t="s">
        <v>160</v>
      </c>
      <c r="AT256" s="140" t="s">
        <v>72</v>
      </c>
      <c r="AU256" s="140" t="s">
        <v>73</v>
      </c>
      <c r="AY256" s="132" t="s">
        <v>135</v>
      </c>
      <c r="BK256" s="141">
        <f>BK257</f>
        <v>0</v>
      </c>
    </row>
    <row r="257" spans="1:65" s="12" customFormat="1" ht="22.9" customHeight="1">
      <c r="B257" s="131"/>
      <c r="D257" s="132" t="s">
        <v>72</v>
      </c>
      <c r="E257" s="142" t="s">
        <v>439</v>
      </c>
      <c r="F257" s="142" t="s">
        <v>440</v>
      </c>
      <c r="I257" s="134"/>
      <c r="J257" s="143">
        <f>BK257</f>
        <v>0</v>
      </c>
      <c r="L257" s="131"/>
      <c r="M257" s="136"/>
      <c r="N257" s="137"/>
      <c r="O257" s="137"/>
      <c r="P257" s="138">
        <f>SUM(P258:P262)</f>
        <v>0</v>
      </c>
      <c r="Q257" s="137"/>
      <c r="R257" s="138">
        <f>SUM(R258:R262)</f>
        <v>0</v>
      </c>
      <c r="S257" s="137"/>
      <c r="T257" s="139">
        <f>SUM(T258:T262)</f>
        <v>0</v>
      </c>
      <c r="AR257" s="132" t="s">
        <v>160</v>
      </c>
      <c r="AT257" s="140" t="s">
        <v>72</v>
      </c>
      <c r="AU257" s="140" t="s">
        <v>80</v>
      </c>
      <c r="AY257" s="132" t="s">
        <v>135</v>
      </c>
      <c r="BK257" s="141">
        <f>SUM(BK258:BK262)</f>
        <v>0</v>
      </c>
    </row>
    <row r="258" spans="1:65" s="2" customFormat="1" ht="24">
      <c r="A258" s="32"/>
      <c r="B258" s="144"/>
      <c r="C258" s="145" t="s">
        <v>441</v>
      </c>
      <c r="D258" s="145" t="s">
        <v>137</v>
      </c>
      <c r="E258" s="146" t="s">
        <v>442</v>
      </c>
      <c r="F258" s="147" t="s">
        <v>443</v>
      </c>
      <c r="G258" s="148" t="s">
        <v>444</v>
      </c>
      <c r="H258" s="149">
        <v>1</v>
      </c>
      <c r="I258" s="150"/>
      <c r="J258" s="151">
        <f>ROUND(I258*H258,2)</f>
        <v>0</v>
      </c>
      <c r="K258" s="147" t="s">
        <v>141</v>
      </c>
      <c r="L258" s="33"/>
      <c r="M258" s="152" t="s">
        <v>1</v>
      </c>
      <c r="N258" s="153" t="s">
        <v>38</v>
      </c>
      <c r="O258" s="58"/>
      <c r="P258" s="154">
        <f>O258*H258</f>
        <v>0</v>
      </c>
      <c r="Q258" s="154">
        <v>0</v>
      </c>
      <c r="R258" s="154">
        <f>Q258*H258</f>
        <v>0</v>
      </c>
      <c r="S258" s="154">
        <v>0</v>
      </c>
      <c r="T258" s="155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6" t="s">
        <v>445</v>
      </c>
      <c r="AT258" s="156" t="s">
        <v>137</v>
      </c>
      <c r="AU258" s="156" t="s">
        <v>86</v>
      </c>
      <c r="AY258" s="17" t="s">
        <v>135</v>
      </c>
      <c r="BE258" s="157">
        <f>IF(N258="základní",J258,0)</f>
        <v>0</v>
      </c>
      <c r="BF258" s="157">
        <f>IF(N258="snížená",J258,0)</f>
        <v>0</v>
      </c>
      <c r="BG258" s="157">
        <f>IF(N258="zákl. přenesená",J258,0)</f>
        <v>0</v>
      </c>
      <c r="BH258" s="157">
        <f>IF(N258="sníž. přenesená",J258,0)</f>
        <v>0</v>
      </c>
      <c r="BI258" s="157">
        <f>IF(N258="nulová",J258,0)</f>
        <v>0</v>
      </c>
      <c r="BJ258" s="17" t="s">
        <v>80</v>
      </c>
      <c r="BK258" s="157">
        <f>ROUND(I258*H258,2)</f>
        <v>0</v>
      </c>
      <c r="BL258" s="17" t="s">
        <v>445</v>
      </c>
      <c r="BM258" s="156" t="s">
        <v>446</v>
      </c>
    </row>
    <row r="259" spans="1:65" s="2" customFormat="1" ht="24">
      <c r="A259" s="32"/>
      <c r="B259" s="144"/>
      <c r="C259" s="145" t="s">
        <v>447</v>
      </c>
      <c r="D259" s="145" t="s">
        <v>137</v>
      </c>
      <c r="E259" s="146" t="s">
        <v>448</v>
      </c>
      <c r="F259" s="147" t="s">
        <v>449</v>
      </c>
      <c r="G259" s="148" t="s">
        <v>444</v>
      </c>
      <c r="H259" s="149">
        <v>1</v>
      </c>
      <c r="I259" s="150"/>
      <c r="J259" s="151">
        <f>ROUND(I259*H259,2)</f>
        <v>0</v>
      </c>
      <c r="K259" s="147" t="s">
        <v>141</v>
      </c>
      <c r="L259" s="33"/>
      <c r="M259" s="152" t="s">
        <v>1</v>
      </c>
      <c r="N259" s="153" t="s">
        <v>38</v>
      </c>
      <c r="O259" s="58"/>
      <c r="P259" s="154">
        <f>O259*H259</f>
        <v>0</v>
      </c>
      <c r="Q259" s="154">
        <v>0</v>
      </c>
      <c r="R259" s="154">
        <f>Q259*H259</f>
        <v>0</v>
      </c>
      <c r="S259" s="154">
        <v>0</v>
      </c>
      <c r="T259" s="155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6" t="s">
        <v>445</v>
      </c>
      <c r="AT259" s="156" t="s">
        <v>137</v>
      </c>
      <c r="AU259" s="156" t="s">
        <v>86</v>
      </c>
      <c r="AY259" s="17" t="s">
        <v>135</v>
      </c>
      <c r="BE259" s="157">
        <f>IF(N259="základní",J259,0)</f>
        <v>0</v>
      </c>
      <c r="BF259" s="157">
        <f>IF(N259="snížená",J259,0)</f>
        <v>0</v>
      </c>
      <c r="BG259" s="157">
        <f>IF(N259="zákl. přenesená",J259,0)</f>
        <v>0</v>
      </c>
      <c r="BH259" s="157">
        <f>IF(N259="sníž. přenesená",J259,0)</f>
        <v>0</v>
      </c>
      <c r="BI259" s="157">
        <f>IF(N259="nulová",J259,0)</f>
        <v>0</v>
      </c>
      <c r="BJ259" s="17" t="s">
        <v>80</v>
      </c>
      <c r="BK259" s="157">
        <f>ROUND(I259*H259,2)</f>
        <v>0</v>
      </c>
      <c r="BL259" s="17" t="s">
        <v>445</v>
      </c>
      <c r="BM259" s="156" t="s">
        <v>450</v>
      </c>
    </row>
    <row r="260" spans="1:65" s="2" customFormat="1" ht="24">
      <c r="A260" s="32"/>
      <c r="B260" s="144"/>
      <c r="C260" s="145" t="s">
        <v>451</v>
      </c>
      <c r="D260" s="145" t="s">
        <v>137</v>
      </c>
      <c r="E260" s="146" t="s">
        <v>452</v>
      </c>
      <c r="F260" s="147" t="s">
        <v>453</v>
      </c>
      <c r="G260" s="148" t="s">
        <v>444</v>
      </c>
      <c r="H260" s="149">
        <v>1</v>
      </c>
      <c r="I260" s="150"/>
      <c r="J260" s="151">
        <f>ROUND(I260*H260,2)</f>
        <v>0</v>
      </c>
      <c r="K260" s="147" t="s">
        <v>141</v>
      </c>
      <c r="L260" s="33"/>
      <c r="M260" s="152" t="s">
        <v>1</v>
      </c>
      <c r="N260" s="153" t="s">
        <v>38</v>
      </c>
      <c r="O260" s="58"/>
      <c r="P260" s="154">
        <f>O260*H260</f>
        <v>0</v>
      </c>
      <c r="Q260" s="154">
        <v>0</v>
      </c>
      <c r="R260" s="154">
        <f>Q260*H260</f>
        <v>0</v>
      </c>
      <c r="S260" s="154">
        <v>0</v>
      </c>
      <c r="T260" s="155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6" t="s">
        <v>445</v>
      </c>
      <c r="AT260" s="156" t="s">
        <v>137</v>
      </c>
      <c r="AU260" s="156" t="s">
        <v>86</v>
      </c>
      <c r="AY260" s="17" t="s">
        <v>135</v>
      </c>
      <c r="BE260" s="157">
        <f>IF(N260="základní",J260,0)</f>
        <v>0</v>
      </c>
      <c r="BF260" s="157">
        <f>IF(N260="snížená",J260,0)</f>
        <v>0</v>
      </c>
      <c r="BG260" s="157">
        <f>IF(N260="zákl. přenesená",J260,0)</f>
        <v>0</v>
      </c>
      <c r="BH260" s="157">
        <f>IF(N260="sníž. přenesená",J260,0)</f>
        <v>0</v>
      </c>
      <c r="BI260" s="157">
        <f>IF(N260="nulová",J260,0)</f>
        <v>0</v>
      </c>
      <c r="BJ260" s="17" t="s">
        <v>80</v>
      </c>
      <c r="BK260" s="157">
        <f>ROUND(I260*H260,2)</f>
        <v>0</v>
      </c>
      <c r="BL260" s="17" t="s">
        <v>445</v>
      </c>
      <c r="BM260" s="156" t="s">
        <v>454</v>
      </c>
    </row>
    <row r="261" spans="1:65" s="2" customFormat="1" ht="16.5" customHeight="1">
      <c r="A261" s="32"/>
      <c r="B261" s="144"/>
      <c r="C261" s="145" t="s">
        <v>455</v>
      </c>
      <c r="D261" s="145" t="s">
        <v>137</v>
      </c>
      <c r="E261" s="146" t="s">
        <v>456</v>
      </c>
      <c r="F261" s="147" t="s">
        <v>457</v>
      </c>
      <c r="G261" s="148" t="s">
        <v>444</v>
      </c>
      <c r="H261" s="149">
        <v>1</v>
      </c>
      <c r="I261" s="150"/>
      <c r="J261" s="151">
        <f>ROUND(I261*H261,2)</f>
        <v>0</v>
      </c>
      <c r="K261" s="147" t="s">
        <v>141</v>
      </c>
      <c r="L261" s="33"/>
      <c r="M261" s="152" t="s">
        <v>1</v>
      </c>
      <c r="N261" s="153" t="s">
        <v>38</v>
      </c>
      <c r="O261" s="58"/>
      <c r="P261" s="154">
        <f>O261*H261</f>
        <v>0</v>
      </c>
      <c r="Q261" s="154">
        <v>0</v>
      </c>
      <c r="R261" s="154">
        <f>Q261*H261</f>
        <v>0</v>
      </c>
      <c r="S261" s="154">
        <v>0</v>
      </c>
      <c r="T261" s="155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6" t="s">
        <v>445</v>
      </c>
      <c r="AT261" s="156" t="s">
        <v>137</v>
      </c>
      <c r="AU261" s="156" t="s">
        <v>86</v>
      </c>
      <c r="AY261" s="17" t="s">
        <v>135</v>
      </c>
      <c r="BE261" s="157">
        <f>IF(N261="základní",J261,0)</f>
        <v>0</v>
      </c>
      <c r="BF261" s="157">
        <f>IF(N261="snížená",J261,0)</f>
        <v>0</v>
      </c>
      <c r="BG261" s="157">
        <f>IF(N261="zákl. přenesená",J261,0)</f>
        <v>0</v>
      </c>
      <c r="BH261" s="157">
        <f>IF(N261="sníž. přenesená",J261,0)</f>
        <v>0</v>
      </c>
      <c r="BI261" s="157">
        <f>IF(N261="nulová",J261,0)</f>
        <v>0</v>
      </c>
      <c r="BJ261" s="17" t="s">
        <v>80</v>
      </c>
      <c r="BK261" s="157">
        <f>ROUND(I261*H261,2)</f>
        <v>0</v>
      </c>
      <c r="BL261" s="17" t="s">
        <v>445</v>
      </c>
      <c r="BM261" s="156" t="s">
        <v>458</v>
      </c>
    </row>
    <row r="262" spans="1:65" s="2" customFormat="1" ht="16.5" customHeight="1">
      <c r="A262" s="32"/>
      <c r="B262" s="144"/>
      <c r="C262" s="145" t="s">
        <v>459</v>
      </c>
      <c r="D262" s="145" t="s">
        <v>137</v>
      </c>
      <c r="E262" s="146" t="s">
        <v>460</v>
      </c>
      <c r="F262" s="147" t="s">
        <v>461</v>
      </c>
      <c r="G262" s="148" t="s">
        <v>444</v>
      </c>
      <c r="H262" s="149">
        <v>1</v>
      </c>
      <c r="I262" s="150"/>
      <c r="J262" s="151">
        <f>ROUND(I262*H262,2)</f>
        <v>0</v>
      </c>
      <c r="K262" s="147" t="s">
        <v>141</v>
      </c>
      <c r="L262" s="33"/>
      <c r="M262" s="192" t="s">
        <v>1</v>
      </c>
      <c r="N262" s="193" t="s">
        <v>38</v>
      </c>
      <c r="O262" s="194"/>
      <c r="P262" s="195">
        <f>O262*H262</f>
        <v>0</v>
      </c>
      <c r="Q262" s="195">
        <v>0</v>
      </c>
      <c r="R262" s="195">
        <f>Q262*H262</f>
        <v>0</v>
      </c>
      <c r="S262" s="195">
        <v>0</v>
      </c>
      <c r="T262" s="196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56" t="s">
        <v>445</v>
      </c>
      <c r="AT262" s="156" t="s">
        <v>137</v>
      </c>
      <c r="AU262" s="156" t="s">
        <v>86</v>
      </c>
      <c r="AY262" s="17" t="s">
        <v>135</v>
      </c>
      <c r="BE262" s="157">
        <f>IF(N262="základní",J262,0)</f>
        <v>0</v>
      </c>
      <c r="BF262" s="157">
        <f>IF(N262="snížená",J262,0)</f>
        <v>0</v>
      </c>
      <c r="BG262" s="157">
        <f>IF(N262="zákl. přenesená",J262,0)</f>
        <v>0</v>
      </c>
      <c r="BH262" s="157">
        <f>IF(N262="sníž. přenesená",J262,0)</f>
        <v>0</v>
      </c>
      <c r="BI262" s="157">
        <f>IF(N262="nulová",J262,0)</f>
        <v>0</v>
      </c>
      <c r="BJ262" s="17" t="s">
        <v>80</v>
      </c>
      <c r="BK262" s="157">
        <f>ROUND(I262*H262,2)</f>
        <v>0</v>
      </c>
      <c r="BL262" s="17" t="s">
        <v>445</v>
      </c>
      <c r="BM262" s="156" t="s">
        <v>462</v>
      </c>
    </row>
    <row r="263" spans="1:65" s="2" customFormat="1" ht="6.95" customHeight="1">
      <c r="A263" s="32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33"/>
      <c r="M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</row>
  </sheetData>
  <autoFilter ref="C137:K262"/>
  <mergeCells count="12">
    <mergeCell ref="E130:H130"/>
    <mergeCell ref="L2:V2"/>
    <mergeCell ref="E85:H85"/>
    <mergeCell ref="E87:H87"/>
    <mergeCell ref="E89:H89"/>
    <mergeCell ref="E126:H126"/>
    <mergeCell ref="E128:H12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UO 1 - SO 01-Demolice obj...</vt:lpstr>
      <vt:lpstr>'Rekapitulace stavby'!Názvy_tisku</vt:lpstr>
      <vt:lpstr>'UO 1 - SO 01-Demolice obj...'!Názvy_tisku</vt:lpstr>
      <vt:lpstr>'Rekapitulace stavby'!Oblast_tisku</vt:lpstr>
      <vt:lpstr>'UO 1 - SO 01-Demolice obj...'!Oblast_tisku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Eliáš Václav</dc:creator>
  <cp:lastModifiedBy>Monika Stanková</cp:lastModifiedBy>
  <dcterms:created xsi:type="dcterms:W3CDTF">2021-01-27T06:46:18Z</dcterms:created>
  <dcterms:modified xsi:type="dcterms:W3CDTF">2021-01-27T14:43:43Z</dcterms:modified>
</cp:coreProperties>
</file>